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stateofmaine.sharepoint.com/teams/MaineDOT-EngineeringCouncil/Official Technical Documents/"/>
    </mc:Choice>
  </mc:AlternateContent>
  <xr:revisionPtr revIDLastSave="0" documentId="14_{F66ACFD6-3208-42B8-979A-F5DB75CCA097}" xr6:coauthVersionLast="47" xr6:coauthVersionMax="47" xr10:uidLastSave="{00000000-0000-0000-0000-000000000000}"/>
  <bookViews>
    <workbookView xWindow="-135" yWindow="-135" windowWidth="29070" windowHeight="15750" firstSheet="1" activeTab="2" xr2:uid="{09E34255-7389-466A-9C82-3C7548F91FEE}"/>
  </bookViews>
  <sheets>
    <sheet name="DHM Lane Closure 1WA" sheetId="6" state="hidden" r:id="rId1"/>
    <sheet name="Full Closure Detour" sheetId="7" r:id="rId2"/>
    <sheet name="One Way Alternating" sheetId="9" r:id="rId3"/>
    <sheet name="Lane Closure MultiLane HWY" sheetId="8" r:id="rId4"/>
    <sheet name="Document Version History" sheetId="10" r:id="rId5"/>
  </sheets>
  <definedNames>
    <definedName name="solver_adj" localSheetId="0" hidden="1">'DHM Lane Closure 1WA'!$C$11</definedName>
    <definedName name="solver_cvg" localSheetId="0" hidden="1">0.0001</definedName>
    <definedName name="solver_drv" localSheetId="0" hidden="1">1</definedName>
    <definedName name="solver_eng" localSheetId="0" hidden="1">1</definedName>
    <definedName name="solver_est" localSheetId="0" hidden="1">1</definedName>
    <definedName name="solver_itr" localSheetId="0" hidden="1">2147483647</definedName>
    <definedName name="solver_mip" localSheetId="0" hidden="1">2147483647</definedName>
    <definedName name="solver_mni" localSheetId="0" hidden="1">30</definedName>
    <definedName name="solver_mrt" localSheetId="0" hidden="1">0.075</definedName>
    <definedName name="solver_msl" localSheetId="0" hidden="1">2</definedName>
    <definedName name="solver_neg" localSheetId="0" hidden="1">1</definedName>
    <definedName name="solver_nod" localSheetId="0" hidden="1">2147483647</definedName>
    <definedName name="solver_num" localSheetId="0" hidden="1">0</definedName>
    <definedName name="solver_nwt" localSheetId="0" hidden="1">1</definedName>
    <definedName name="solver_opt" localSheetId="0" hidden="1">'DHM Lane Closure 1WA'!$B$26</definedName>
    <definedName name="solver_pre" localSheetId="0" hidden="1">0.000001</definedName>
    <definedName name="solver_rbv" localSheetId="0" hidden="1">1</definedName>
    <definedName name="solver_rlx" localSheetId="0" hidden="1">2</definedName>
    <definedName name="solver_rsd" localSheetId="0" hidden="1">0</definedName>
    <definedName name="solver_scl" localSheetId="0" hidden="1">1</definedName>
    <definedName name="solver_sho" localSheetId="0" hidden="1">2</definedName>
    <definedName name="solver_ssz" localSheetId="0" hidden="1">100</definedName>
    <definedName name="solver_tim" localSheetId="0" hidden="1">2147483647</definedName>
    <definedName name="solver_tol" localSheetId="0" hidden="1">0.01</definedName>
    <definedName name="solver_typ" localSheetId="0" hidden="1">2</definedName>
    <definedName name="solver_val" localSheetId="0" hidden="1">0</definedName>
    <definedName name="solver_ver" localSheetId="0"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5" i="9" l="1" a="1"/>
  <c r="K15" i="9" s="1"/>
  <c r="M41" i="7"/>
  <c r="M31" i="7"/>
  <c r="G18" i="6"/>
  <c r="H18" i="6"/>
  <c r="I18" i="6"/>
  <c r="J18" i="6"/>
  <c r="K18" i="6"/>
  <c r="L18" i="6"/>
  <c r="M18" i="6"/>
  <c r="N18" i="6"/>
  <c r="F18" i="6"/>
  <c r="E18" i="6"/>
  <c r="X37" i="6" s="1"/>
  <c r="Y37" i="6" s="1"/>
  <c r="E26" i="6"/>
  <c r="H26" i="6"/>
  <c r="H30" i="6"/>
  <c r="I30" i="6"/>
  <c r="J30" i="6"/>
  <c r="K30" i="6"/>
  <c r="L30" i="6"/>
  <c r="M30" i="6"/>
  <c r="N30" i="6"/>
  <c r="F26" i="6"/>
  <c r="G26" i="6"/>
  <c r="I26" i="6"/>
  <c r="J26" i="6"/>
  <c r="K26" i="6"/>
  <c r="L26" i="6"/>
  <c r="M26" i="6"/>
  <c r="N26" i="6"/>
  <c r="X36" i="6" l="1"/>
  <c r="Y36" i="6" s="1"/>
  <c r="K18" i="7"/>
  <c r="E21" i="6"/>
  <c r="E22" i="6" s="1"/>
  <c r="X66" i="6"/>
  <c r="Y66" i="6" s="1"/>
  <c r="X65" i="6"/>
  <c r="Y65" i="6" s="1"/>
  <c r="X64" i="6"/>
  <c r="Y64" i="6" s="1"/>
  <c r="X63" i="6"/>
  <c r="Y63" i="6" s="1"/>
  <c r="X60" i="6"/>
  <c r="Y60" i="6" s="1"/>
  <c r="X31" i="6"/>
  <c r="Y31" i="6" s="1"/>
  <c r="X38" i="6"/>
  <c r="Y38" i="6" s="1"/>
  <c r="X34" i="6"/>
  <c r="Y34" i="6" s="1"/>
  <c r="X58" i="6"/>
  <c r="Y58" i="6" s="1"/>
  <c r="X32" i="6"/>
  <c r="Y32" i="6" s="1"/>
  <c r="X17" i="6"/>
  <c r="Y17" i="6" s="1"/>
  <c r="X30" i="6"/>
  <c r="Y30" i="6" s="1"/>
  <c r="X57" i="6"/>
  <c r="Y57" i="6" s="1"/>
  <c r="X28" i="6"/>
  <c r="Y28" i="6" s="1"/>
  <c r="X27" i="6"/>
  <c r="Y27" i="6" s="1"/>
  <c r="X23" i="6"/>
  <c r="Y23" i="6" s="1"/>
  <c r="X22" i="6"/>
  <c r="Y22" i="6" s="1"/>
  <c r="X21" i="6"/>
  <c r="Y21" i="6" s="1"/>
  <c r="X20" i="6"/>
  <c r="Y20" i="6" s="1"/>
  <c r="X48" i="6"/>
  <c r="Y48" i="6" s="1"/>
  <c r="X47" i="6"/>
  <c r="Y47" i="6" s="1"/>
  <c r="X46" i="6"/>
  <c r="Y46" i="6" s="1"/>
  <c r="X45" i="6"/>
  <c r="Y45" i="6" s="1"/>
  <c r="X13" i="6"/>
  <c r="Y13" i="6" s="1"/>
  <c r="X12" i="6"/>
  <c r="Y12" i="6" s="1"/>
  <c r="X41" i="6"/>
  <c r="Y41" i="6" s="1"/>
  <c r="X40" i="6"/>
  <c r="Y40" i="6" s="1"/>
  <c r="X35" i="6"/>
  <c r="Y35" i="6" s="1"/>
  <c r="X59" i="6"/>
  <c r="Y59" i="6" s="1"/>
  <c r="X29" i="6"/>
  <c r="Y29" i="6" s="1"/>
  <c r="X56" i="6"/>
  <c r="Y56" i="6" s="1"/>
  <c r="X55" i="6"/>
  <c r="Y55" i="6" s="1"/>
  <c r="X54" i="6"/>
  <c r="Y54" i="6" s="1"/>
  <c r="X53" i="6"/>
  <c r="Y53" i="6" s="1"/>
  <c r="X52" i="6"/>
  <c r="Y52" i="6" s="1"/>
  <c r="X51" i="6"/>
  <c r="Y51" i="6" s="1"/>
  <c r="X16" i="6"/>
  <c r="Y16" i="6" s="1"/>
  <c r="X15" i="6"/>
  <c r="Y15" i="6" s="1"/>
  <c r="X14" i="6"/>
  <c r="Y14" i="6" s="1"/>
  <c r="X42" i="6"/>
  <c r="Y42" i="6" s="1"/>
  <c r="X11" i="6"/>
  <c r="Y11" i="6" s="1"/>
  <c r="X70" i="6"/>
  <c r="Y70" i="6" s="1"/>
  <c r="X69" i="6"/>
  <c r="Y69" i="6" s="1"/>
  <c r="X39" i="6"/>
  <c r="Y39" i="6" s="1"/>
  <c r="X18" i="6"/>
  <c r="Y18" i="6" s="1"/>
  <c r="X62" i="6"/>
  <c r="Y62" i="6" s="1"/>
  <c r="X33" i="6"/>
  <c r="Y33" i="6" s="1"/>
  <c r="X61" i="6"/>
  <c r="Y61" i="6" s="1"/>
  <c r="X26" i="6"/>
  <c r="Y26" i="6" s="1"/>
  <c r="X50" i="6"/>
  <c r="Y50" i="6" s="1"/>
  <c r="X25" i="6"/>
  <c r="Y25" i="6" s="1"/>
  <c r="X49" i="6"/>
  <c r="Y49" i="6" s="1"/>
  <c r="X24" i="6"/>
  <c r="Y24" i="6" s="1"/>
  <c r="X68" i="6"/>
  <c r="Y68" i="6" s="1"/>
  <c r="X44" i="6"/>
  <c r="Y44" i="6" s="1"/>
  <c r="X19" i="6"/>
  <c r="Y19" i="6" s="1"/>
  <c r="X67" i="6"/>
  <c r="Y67" i="6" s="1"/>
  <c r="X43" i="6"/>
  <c r="Y43" i="6" s="1"/>
  <c r="M21" i="6"/>
  <c r="M22" i="6" s="1"/>
  <c r="N21" i="6"/>
  <c r="N22" i="6" s="1"/>
  <c r="L21" i="6"/>
  <c r="L22" i="6" s="1"/>
  <c r="E27" i="6" l="1"/>
  <c r="E30" i="6" s="1"/>
  <c r="E35" i="6"/>
  <c r="E36" i="6" s="1"/>
  <c r="I34" i="6" s="1"/>
  <c r="E34" i="6"/>
  <c r="N27" i="6"/>
  <c r="N28" i="6" s="1"/>
  <c r="L27" i="6"/>
  <c r="L28" i="6" s="1"/>
  <c r="M27" i="6"/>
  <c r="I21" i="6"/>
  <c r="I22" i="6" s="1"/>
  <c r="G21" i="6"/>
  <c r="G22" i="6" s="1"/>
  <c r="J21" i="6"/>
  <c r="J22" i="6" s="1"/>
  <c r="K21" i="6"/>
  <c r="K22" i="6" s="1"/>
  <c r="F21" i="6"/>
  <c r="F22" i="6" s="1"/>
  <c r="H21" i="6"/>
  <c r="H22" i="6" s="1"/>
  <c r="E29" i="6" l="1"/>
  <c r="E32" i="6" s="1"/>
  <c r="M29" i="6"/>
  <c r="M32" i="6" s="1"/>
  <c r="M28" i="6"/>
  <c r="K27" i="6"/>
  <c r="K28" i="6" s="1"/>
  <c r="G27" i="6"/>
  <c r="H27" i="6"/>
  <c r="H28" i="6" s="1"/>
  <c r="J27" i="6"/>
  <c r="J28" i="6" s="1"/>
  <c r="I27" i="6"/>
  <c r="I28" i="6" s="1"/>
  <c r="L29" i="6"/>
  <c r="N29" i="6"/>
  <c r="N32" i="6" s="1"/>
  <c r="G28" i="6" l="1"/>
  <c r="G30" i="6"/>
  <c r="L32" i="6"/>
  <c r="H29" i="6"/>
  <c r="J29" i="6"/>
  <c r="K29" i="6"/>
  <c r="G29" i="6"/>
  <c r="I29" i="6"/>
  <c r="I32" i="6" l="1"/>
  <c r="G32" i="6"/>
  <c r="K32" i="6"/>
  <c r="J32" i="6"/>
  <c r="H32" i="6"/>
  <c r="F27" i="6" l="1"/>
  <c r="F30" i="6" s="1"/>
  <c r="E28" i="6"/>
  <c r="F28" i="6" l="1"/>
  <c r="O30" i="6"/>
  <c r="F29" i="6"/>
  <c r="F32" i="6" s="1"/>
  <c r="G31" i="6" l="1"/>
  <c r="F31" i="6"/>
  <c r="E31" i="6"/>
  <c r="H31" i="6"/>
  <c r="N31" i="6"/>
  <c r="J31" i="6"/>
  <c r="I31" i="6"/>
  <c r="K31" i="6"/>
  <c r="L31" i="6"/>
  <c r="M31" i="6"/>
  <c r="C26" i="6"/>
  <c r="B26" i="6" s="1"/>
  <c r="B27"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<sst xmlns="http://schemas.openxmlformats.org/spreadsheetml/2006/main" count="195" uniqueCount="123">
  <si>
    <t>Cycle</t>
  </si>
  <si>
    <t>Approach</t>
  </si>
  <si>
    <t>PHF</t>
  </si>
  <si>
    <t>TOD</t>
  </si>
  <si>
    <t>% Cycle</t>
  </si>
  <si>
    <t>NB</t>
  </si>
  <si>
    <t>SB</t>
  </si>
  <si>
    <t>Estimated Queue</t>
  </si>
  <si>
    <t>-</t>
  </si>
  <si>
    <t>Clear Time</t>
  </si>
  <si>
    <t>Clr Time</t>
  </si>
  <si>
    <t>Sum</t>
  </si>
  <si>
    <t>Work Zone</t>
  </si>
  <si>
    <t>Volume (VPH)</t>
  </si>
  <si>
    <t>Volume Distribution (%)</t>
  </si>
  <si>
    <t>Cycle Vol (Veh)</t>
  </si>
  <si>
    <t>Headway Start (Sec/Veh)</t>
  </si>
  <si>
    <t>Headway Flow (Sec/Veh)</t>
  </si>
  <si>
    <t>Time to Flow (Sec)</t>
  </si>
  <si>
    <t>Min Split (Sec)</t>
  </si>
  <si>
    <t>Design Split (Sec)</t>
  </si>
  <si>
    <t>Work Zone Length (Ft)</t>
  </si>
  <si>
    <t>Work Zone Speed (MPH)</t>
  </si>
  <si>
    <t>Sat.</t>
  </si>
  <si>
    <t>A</t>
  </si>
  <si>
    <t>B</t>
  </si>
  <si>
    <t>C</t>
  </si>
  <si>
    <t>D</t>
  </si>
  <si>
    <t>E</t>
  </si>
  <si>
    <t>F</t>
  </si>
  <si>
    <t>Key:</t>
  </si>
  <si>
    <t>User Set</t>
  </si>
  <si>
    <t>Assumed</t>
  </si>
  <si>
    <t>Acceleration (Ft/S/S)</t>
  </si>
  <si>
    <t>Cycle Vol</t>
  </si>
  <si>
    <t>Poisson 90th %</t>
  </si>
  <si>
    <t>LOS</t>
  </si>
  <si>
    <t>Saturation</t>
  </si>
  <si>
    <t>Highway Priority</t>
  </si>
  <si>
    <t>AADT</t>
  </si>
  <si>
    <t>Veh/Day</t>
  </si>
  <si>
    <t>Weeks</t>
  </si>
  <si>
    <t>Miles</t>
  </si>
  <si>
    <t>Duration</t>
  </si>
  <si>
    <t>Length</t>
  </si>
  <si>
    <t>Result</t>
  </si>
  <si>
    <t>1 or 2</t>
  </si>
  <si>
    <t>3 or 4</t>
  </si>
  <si>
    <t>Location</t>
  </si>
  <si>
    <t>Nightwork</t>
  </si>
  <si>
    <t>Day work</t>
  </si>
  <si>
    <t>7 pm to 6 am</t>
  </si>
  <si>
    <t>Anytime</t>
  </si>
  <si>
    <t>Sat</t>
  </si>
  <si>
    <t>Minimum Cycle:</t>
  </si>
  <si>
    <t>Saturation:</t>
  </si>
  <si>
    <t>LOS:</t>
  </si>
  <si>
    <t>Posted Speed (MPH)</t>
  </si>
  <si>
    <t>Estimated Max Delay</t>
  </si>
  <si>
    <t>AADT (VPD)</t>
  </si>
  <si>
    <t>Poisson 90th % (Veh)</t>
  </si>
  <si>
    <t>Detour or other Mitigation Required?</t>
  </si>
  <si>
    <t>&gt;</t>
  </si>
  <si>
    <t>Seasonal Adjustment (%)</t>
  </si>
  <si>
    <t>Approach/Phase</t>
  </si>
  <si>
    <t>Instructions:</t>
  </si>
  <si>
    <t>Purpose:</t>
  </si>
  <si>
    <t>Dir. Peak Hour Vol/AADT (%)</t>
  </si>
  <si>
    <t>Highway Priority:</t>
  </si>
  <si>
    <t>AADT:</t>
  </si>
  <si>
    <t>Closure Duration:</t>
  </si>
  <si>
    <t>Detour Length:</t>
  </si>
  <si>
    <t xml:space="preserve">The table below is intended to be a tool to determine the feasibility of one-way alternating flow on a roadway and if a detour or other mitigation is required. It is not the intent of the table to replace engineering judgement and the results of the table should be confirmed with the Traffic Control Engineer or other MaineDOT Traffic staff. </t>
  </si>
  <si>
    <t>For each approach that needs to be managed by a flagger or temporary traffic signal, fill out the relevant information for each approach. The majority of the necessary information can be sourced through information in MapViewer, MaineDOT's Traffic Count Software, or in information published by MaineDOT Traffic Monitoring. Please work with MaineDOT Traffic staff if there is uncertainty regarding the particular inputs. An estimated Saturation of 80% (LOS E) or higher will likely require a detour or other forms of traffic mitigation.</t>
  </si>
  <si>
    <t>Seasonal Restrictions</t>
  </si>
  <si>
    <t>I-295, South of Topsham Exit 31</t>
  </si>
  <si>
    <t>3 Lane Roadway, Urban or Traffic Signals are present</t>
  </si>
  <si>
    <t>3 Lane Roadway, Rural</t>
  </si>
  <si>
    <t>4+ Lane Roadway, Urban or Traffic Signals are Present</t>
  </si>
  <si>
    <t>4+ Lane Roadway, Rural</t>
  </si>
  <si>
    <t>Single Lane Closure &amp; &lt; 15,000 AADT or Double Lane Closure &amp; &lt; 10,000 AADT</t>
  </si>
  <si>
    <t>Single Lane Closure &amp; &lt; 20,000 AADT or Double Lane Closure &amp; &lt; 15,000 AADT</t>
  </si>
  <si>
    <t>Single Lane Closure &amp; &lt; 30,000 AADT or Double Lane Closure &amp; &lt; 20,000 AADT</t>
  </si>
  <si>
    <t>User Input</t>
  </si>
  <si>
    <t>Met Threshold</t>
  </si>
  <si>
    <t xml:space="preserve">The user inputs the relevant information into the section below and the worksheet will identify if  review by the Traffic Control Engineer will be required. The charts will show the highlighted threshold for each input and the arrows show the different combination of critical thresholds. If any of the inputs exceed any of the thresholds with a red boarder, then review will be required. </t>
  </si>
  <si>
    <t>Traffic Control Engineer      Review Required?</t>
  </si>
  <si>
    <t xml:space="preserve">The user inputs the relevant information into the section below and the worksheet will identify if review by the Traffic Control Engineer will be required. The chart will show the highlighted threshould houly capacity based on the inputs. If the design hour volume excedes the threshould hourly capacity, then review will be required. Note that the threshould capacities were determined based on only two directions of traffic; if the scope of work has notable impacts to major intersections or signalized intersections please contact the Traffic Control Engineer for guidance before using this worksheet. </t>
  </si>
  <si>
    <t>Posted Speed:</t>
  </si>
  <si>
    <t>Work Zone Length:</t>
  </si>
  <si>
    <t>Design Hour Volume:</t>
  </si>
  <si>
    <t>Threshould Capacity</t>
  </si>
  <si>
    <t>MPH</t>
  </si>
  <si>
    <t>Feet</t>
  </si>
  <si>
    <t>Veh/Hr</t>
  </si>
  <si>
    <t>Work Zone Length (Feet)</t>
  </si>
  <si>
    <t>*Note: The results from the Design Headway Methodology are not linear.</t>
  </si>
  <si>
    <t>Traffic Control Engineer Review Required?</t>
  </si>
  <si>
    <t xml:space="preserve">The following table estimates the hourly capacity of a roadway with one way alternating traffic based on the Work Zone Length and the Posted Speed. The capacities shown were determined using the design headway methodology assuming a 60/40 directional split of the design hour volume, peak hour factor of 0.92, work zone speed 10 miles per hour lower than posted speed, and conservative engineering judgement. The values in this table are intended to be used only for this evaluation and are not intended to be a design or engineering aid.  </t>
  </si>
  <si>
    <t>Time</t>
  </si>
  <si>
    <t>9 AM to 3 PM</t>
  </si>
  <si>
    <t>None</t>
  </si>
  <si>
    <t>Traffic Volume Restrictions</t>
  </si>
  <si>
    <t xml:space="preserve"> 9 pm to 6 am Mon-Thu       10 pm to 6 am Fri &amp; Sun</t>
  </si>
  <si>
    <t>I-295, Topsham Exit 31 to Gardiner Exit 51</t>
  </si>
  <si>
    <t>I-95, Augusta Exit 109  to Fairfield Exit 134</t>
  </si>
  <si>
    <t>I-95, Fairfield Exit 134 to Hampden Exit 180</t>
  </si>
  <si>
    <t>I-95, Hampden Exit 180 to Bangor Exit 187</t>
  </si>
  <si>
    <t>I-95, Old town Exit 194 to Houlton Exit 305</t>
  </si>
  <si>
    <t>I-95, Bangor Exit 187 to    Old Town Exit 194</t>
  </si>
  <si>
    <t>The intent of this worksheet is to determine if the full closure of a roadway will need to be reviewed by the Traffic Control Engineer and/or evaluation at a TAMEing Meeting.</t>
  </si>
  <si>
    <t>The intent of this worksheet is to determine if a lane closure with one way alternating traffic will need to be reviewed by the Traffic Control Engineer and/or at a TAMEing Meeting.</t>
  </si>
  <si>
    <t>June 15th - Sept 15th</t>
  </si>
  <si>
    <t>Restricted</t>
  </si>
  <si>
    <t>The following table details the allowable lane closures on the Interstate or multi-lane highways. Any work that is outside the time windows provided or during restricted work periods will typically require review at a TAMEing Meeting. The intent of this table is informational and the Traffic Control Engineer or other MaineDOT Traffic Staff shall still be informed and consulted. The Traffic Control Engineer may provide additional restrictions or still require review at a TAMEing Meeting based on their judgement.</t>
  </si>
  <si>
    <t xml:space="preserve"> Sept 15th - June 15th </t>
  </si>
  <si>
    <t>Initial Release</t>
  </si>
  <si>
    <t>Version</t>
  </si>
  <si>
    <t>Number</t>
  </si>
  <si>
    <t>Date</t>
  </si>
  <si>
    <t>Change Notes</t>
  </si>
  <si>
    <t xml:space="preserve">Updated Lane Closure MultiLane HWY sheet to correct the segment north of Old Town to Houlton to not have any time of day or seasonal restrictions. </t>
  </si>
  <si>
    <t>Correction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</si>
</sst>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_(* #,##0_);_(* \(#,##0\);_(* &quot;-&quot;??_);_(@_)"/>
  </numFmts>
  <fonts count="12" x14ac:knownFonts="1">
    <font>
      <sz val="11"/>
      <color theme="1"/>
      <name val="Calibri"/>
      <family val="2"/>
      <scheme val="minor"/>
    </font>
    <font>
      <sz val="11"/>
      <color theme="1"/>
      <name val="Calibri"/>
      <family val="2"/>
      <scheme val="minor"/>
    </font>
    <font>
      <b/>
      <sz val="11"/>
      <color rgb="FFFA7D00"/>
      <name val="Calibri"/>
      <family val="2"/>
      <scheme val="minor"/>
    </font>
    <font>
      <b/>
      <i/>
      <sz val="11"/>
      <color theme="1"/>
      <name val="Calibri"/>
      <family val="2"/>
      <scheme val="minor"/>
    </font>
    <font>
      <b/>
      <sz val="11"/>
      <color theme="1"/>
      <name val="Calibri"/>
      <family val="2"/>
      <scheme val="minor"/>
    </font>
    <font>
      <b/>
      <i/>
      <sz val="11"/>
      <color theme="2" tint="-0.749992370372631"/>
      <name val="Calibri"/>
      <family val="2"/>
      <scheme val="minor"/>
    </font>
    <font>
      <sz val="11"/>
      <color theme="5"/>
      <name val="Calibri"/>
      <family val="2"/>
      <scheme val="minor"/>
    </font>
    <font>
      <b/>
      <sz val="11"/>
      <color rgb="FF3F3F3F"/>
      <name val="Calibri"/>
      <family val="2"/>
      <scheme val="minor"/>
    </font>
    <font>
      <sz val="11"/>
      <color rgb="FF9C5700"/>
      <name val="Calibri"/>
      <family val="2"/>
      <scheme val="minor"/>
    </font>
    <font>
      <i/>
      <sz val="11"/>
      <color theme="1"/>
      <name val="Calibri"/>
      <family val="2"/>
      <scheme val="minor"/>
    </font>
    <font>
      <i/>
      <sz val="10"/>
      <color theme="1"/>
      <name val="Calibri"/>
      <family val="2"/>
      <scheme val="minor"/>
    </font>
    <font>
      <sz val="9"/>
      <color theme="1"/>
      <name val="Calibri"/>
      <family val="2"/>
      <scheme val="minor"/>
    </font>
  </fonts>
  <fills count="5">
    <fill>
      <patternFill patternType="none"/>
    </fill>
    <fill>
      <patternFill patternType="gray125"/>
    </fill>
    <fill>
      <patternFill patternType="solid">
        <fgColor rgb="FFF2F2F2"/>
      </patternFill>
    </fill>
    <fill>
      <patternFill patternType="solid">
        <fgColor rgb="FFFFEB9C"/>
      </patternFill>
    </fill>
    <fill>
      <patternFill patternType="solid">
        <fgColor theme="7" tint="0.79998168889431442"/>
        <bgColor indexed="64"/>
      </patternFill>
    </fill>
  </fills>
  <borders count="54">
    <border>
      <left/>
      <right/>
      <top/>
      <bottom/>
      <diagonal/>
    </border>
    <border>
      <left style="thin">
        <color rgb="FF7F7F7F"/>
      </left>
      <right style="thin">
        <color rgb="FF7F7F7F"/>
      </right>
      <top style="thin">
        <color rgb="FF7F7F7F"/>
      </top>
      <bottom style="thin">
        <color rgb="FF7F7F7F"/>
      </bottom>
      <diagonal/>
    </border>
    <border>
      <left style="medium">
        <color indexed="64"/>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7F7F7F"/>
      </left>
      <right/>
      <top style="medium">
        <color indexed="64"/>
      </top>
      <bottom style="thin">
        <color rgb="FF7F7F7F"/>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rgb="FF7F7F7F"/>
      </bottom>
      <diagonal/>
    </border>
    <border>
      <left style="thin">
        <color indexed="64"/>
      </left>
      <right style="thin">
        <color indexed="64"/>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style="thin">
        <color rgb="FF7F7F7F"/>
      </left>
      <right style="thin">
        <color rgb="FF7F7F7F"/>
      </right>
      <top style="thin">
        <color indexed="64"/>
      </top>
      <bottom style="thin">
        <color rgb="FF7F7F7F"/>
      </bottom>
      <diagonal/>
    </border>
    <border>
      <left style="thin">
        <color rgb="FF7F7F7F"/>
      </left>
      <right style="medium">
        <color indexed="64"/>
      </right>
      <top style="thin">
        <color indexed="64"/>
      </top>
      <bottom style="thin">
        <color rgb="FF7F7F7F"/>
      </bottom>
      <diagonal/>
    </border>
    <border>
      <left style="thin">
        <color rgb="FF7F7F7F"/>
      </left>
      <right style="medium">
        <color indexed="64"/>
      </right>
      <top style="thin">
        <color rgb="FF7F7F7F"/>
      </top>
      <bottom style="thin">
        <color indexed="64"/>
      </bottom>
      <diagonal/>
    </border>
    <border>
      <left style="thin">
        <color rgb="FF3F3F3F"/>
      </left>
      <right style="thin">
        <color rgb="FF3F3F3F"/>
      </right>
      <top style="thin">
        <color rgb="FF3F3F3F"/>
      </top>
      <bottom style="thin">
        <color rgb="FF3F3F3F"/>
      </bottom>
      <diagonal/>
    </border>
    <border>
      <left/>
      <right/>
      <top/>
      <bottom style="thin">
        <color rgb="FF3F3F3F"/>
      </bottom>
      <diagonal/>
    </border>
    <border>
      <left/>
      <right style="thin">
        <color indexed="64"/>
      </right>
      <top style="thin">
        <color indexed="64"/>
      </top>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thin">
        <color rgb="FF7F7F7F"/>
      </left>
      <right style="medium">
        <color indexed="64"/>
      </right>
      <top style="thin">
        <color rgb="FF7F7F7F"/>
      </top>
      <bottom/>
      <diagonal/>
    </border>
    <border>
      <left/>
      <right/>
      <top/>
      <bottom style="double">
        <color indexed="64"/>
      </bottom>
      <diagonal/>
    </border>
    <border>
      <left/>
      <right/>
      <top style="double">
        <color indexed="64"/>
      </top>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indexed="64"/>
      </left>
      <right/>
      <top style="thin">
        <color indexed="64"/>
      </top>
      <bottom/>
      <diagonal/>
    </border>
    <border>
      <left/>
      <right/>
      <top style="thin">
        <color indexed="64"/>
      </top>
      <bottom/>
      <diagonal/>
    </border>
    <border>
      <left style="thin">
        <color theme="2" tint="-0.499984740745262"/>
      </left>
      <right/>
      <top/>
      <bottom/>
      <diagonal/>
    </border>
    <border>
      <left/>
      <right style="thin">
        <color theme="2" tint="-0.499984740745262"/>
      </right>
      <top/>
      <bottom/>
      <diagonal/>
    </border>
    <border>
      <left style="thin">
        <color theme="2" tint="-0.499984740745262"/>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style="thin">
        <color rgb="FF7F7F7F"/>
      </right>
      <top/>
      <bottom/>
      <diagonal/>
    </border>
    <border>
      <left/>
      <right/>
      <top style="thin">
        <color indexed="64"/>
      </top>
      <bottom style="thin">
        <color indexed="64"/>
      </bottom>
      <diagonal/>
    </border>
  </borders>
  <cellStyleXfs count="6">
    <xf numFmtId="0" fontId="0" fillId="0" borderId="0"/>
    <xf numFmtId="9" fontId="1" fillId="0" borderId="0" applyFont="0" applyFill="0" applyBorder="0" applyAlignment="0" applyProtection="0"/>
    <xf numFmtId="0" fontId="2" fillId="2" borderId="1" applyNumberFormat="0" applyAlignment="0" applyProtection="0"/>
    <xf numFmtId="0" fontId="7" fillId="2" borderId="34" applyNumberFormat="0" applyAlignment="0" applyProtection="0"/>
    <xf numFmtId="43" fontId="1" fillId="0" borderId="0" applyFont="0" applyFill="0" applyBorder="0" applyAlignment="0" applyProtection="0"/>
    <xf numFmtId="0" fontId="8" fillId="3" borderId="0" applyNumberFormat="0" applyBorder="0" applyAlignment="0" applyProtection="0"/>
  </cellStyleXfs>
  <cellXfs count="155">
    <xf numFmtId="0" fontId="0" fillId="0" borderId="0" xfId="0"/>
    <xf numFmtId="0" fontId="0" fillId="0" borderId="0" xfId="0" applyAlignment="1">
      <alignment horizontal="center"/>
    </xf>
    <xf numFmtId="0" fontId="0" fillId="0" borderId="5" xfId="0" applyBorder="1" applyAlignment="1">
      <alignment horizontal="center"/>
    </xf>
    <xf numFmtId="0" fontId="2" fillId="2" borderId="2" xfId="2" applyBorder="1" applyAlignment="1">
      <alignment horizontal="center"/>
    </xf>
    <xf numFmtId="0" fontId="2" fillId="2" borderId="3" xfId="2"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2" fillId="2" borderId="9" xfId="2" applyBorder="1" applyAlignment="1">
      <alignment horizontal="center"/>
    </xf>
    <xf numFmtId="0" fontId="0" fillId="0" borderId="10" xfId="0" applyBorder="1" applyAlignment="1">
      <alignment horizontal="right"/>
    </xf>
    <xf numFmtId="0" fontId="0" fillId="0" borderId="11" xfId="0" applyBorder="1" applyAlignment="1">
      <alignment horizontal="right"/>
    </xf>
    <xf numFmtId="1" fontId="0" fillId="0" borderId="5" xfId="0" applyNumberFormat="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9" fontId="0" fillId="0" borderId="5" xfId="1" applyFont="1" applyBorder="1" applyAlignment="1">
      <alignment horizontal="center"/>
    </xf>
    <xf numFmtId="1" fontId="0" fillId="0" borderId="7" xfId="1" applyNumberFormat="1" applyFont="1" applyBorder="1" applyAlignment="1">
      <alignment horizontal="center"/>
    </xf>
    <xf numFmtId="1" fontId="0" fillId="0" borderId="8" xfId="1" applyNumberFormat="1" applyFont="1" applyBorder="1" applyAlignment="1">
      <alignment horizontal="center"/>
    </xf>
    <xf numFmtId="9" fontId="0" fillId="0" borderId="0" xfId="1" applyFont="1" applyBorder="1" applyAlignment="1">
      <alignment horizontal="center"/>
    </xf>
    <xf numFmtId="1" fontId="0" fillId="0" borderId="17" xfId="0" applyNumberFormat="1" applyBorder="1" applyAlignment="1">
      <alignment horizontal="center"/>
    </xf>
    <xf numFmtId="9" fontId="0" fillId="0" borderId="17" xfId="1" applyFont="1" applyBorder="1" applyAlignment="1">
      <alignment horizontal="center"/>
    </xf>
    <xf numFmtId="0" fontId="0" fillId="0" borderId="16" xfId="0" applyBorder="1" applyAlignment="1">
      <alignment horizontal="right"/>
    </xf>
    <xf numFmtId="1" fontId="4" fillId="0" borderId="15" xfId="1" applyNumberFormat="1" applyFont="1" applyBorder="1" applyAlignment="1">
      <alignment horizontal="center"/>
    </xf>
    <xf numFmtId="1" fontId="4" fillId="0" borderId="18" xfId="1" applyNumberFormat="1" applyFont="1" applyBorder="1" applyAlignment="1">
      <alignment horizontal="center"/>
    </xf>
    <xf numFmtId="1" fontId="4" fillId="0" borderId="19" xfId="1" applyNumberFormat="1" applyFont="1" applyBorder="1" applyAlignment="1">
      <alignment horizontal="center"/>
    </xf>
    <xf numFmtId="164" fontId="3" fillId="0" borderId="18" xfId="0" applyNumberFormat="1" applyFont="1" applyBorder="1" applyAlignment="1">
      <alignment horizontal="center"/>
    </xf>
    <xf numFmtId="164" fontId="3" fillId="0" borderId="19" xfId="0" applyNumberFormat="1" applyFont="1" applyBorder="1" applyAlignment="1">
      <alignment horizontal="center"/>
    </xf>
    <xf numFmtId="164" fontId="2" fillId="2" borderId="20" xfId="2" applyNumberForma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6" fillId="0" borderId="17" xfId="0" applyFont="1" applyBorder="1" applyAlignment="1">
      <alignment horizontal="center"/>
    </xf>
    <xf numFmtId="0" fontId="6" fillId="0" borderId="5" xfId="0" applyFont="1" applyBorder="1" applyAlignment="1">
      <alignment horizontal="center"/>
    </xf>
    <xf numFmtId="2" fontId="6" fillId="0" borderId="17" xfId="0" applyNumberFormat="1" applyFont="1" applyBorder="1" applyAlignment="1">
      <alignment horizontal="center"/>
    </xf>
    <xf numFmtId="2" fontId="6" fillId="0" borderId="5" xfId="0" applyNumberFormat="1" applyFont="1" applyBorder="1" applyAlignment="1">
      <alignment horizontal="center"/>
    </xf>
    <xf numFmtId="0" fontId="6" fillId="0" borderId="16" xfId="0" applyFont="1" applyBorder="1"/>
    <xf numFmtId="0" fontId="3" fillId="0" borderId="17" xfId="0" applyFont="1" applyBorder="1" applyAlignment="1">
      <alignment horizontal="center"/>
    </xf>
    <xf numFmtId="1" fontId="0" fillId="0" borderId="23" xfId="0" applyNumberFormat="1" applyBorder="1" applyAlignment="1">
      <alignment horizontal="center" vertical="center"/>
    </xf>
    <xf numFmtId="0" fontId="3" fillId="0" borderId="15" xfId="0" applyFont="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vertical="center"/>
    </xf>
    <xf numFmtId="0" fontId="2" fillId="2" borderId="27" xfId="2" applyBorder="1"/>
    <xf numFmtId="0" fontId="0" fillId="0" borderId="21" xfId="0" applyBorder="1"/>
    <xf numFmtId="0" fontId="0" fillId="0" borderId="28" xfId="0" applyBorder="1" applyAlignment="1">
      <alignment horizontal="right"/>
    </xf>
    <xf numFmtId="0" fontId="2" fillId="2" borderId="29" xfId="2" applyBorder="1" applyAlignment="1">
      <alignment horizontal="center"/>
    </xf>
    <xf numFmtId="0" fontId="2" fillId="2" borderId="30" xfId="2" applyBorder="1" applyAlignment="1">
      <alignment horizontal="center"/>
    </xf>
    <xf numFmtId="0" fontId="0" fillId="0" borderId="22" xfId="0" applyBorder="1" applyAlignment="1">
      <alignment horizontal="right"/>
    </xf>
    <xf numFmtId="164" fontId="2" fillId="2" borderId="31" xfId="2" applyNumberFormat="1" applyBorder="1" applyAlignment="1">
      <alignment horizontal="center"/>
    </xf>
    <xf numFmtId="164" fontId="2" fillId="2" borderId="32" xfId="2" applyNumberFormat="1" applyBorder="1" applyAlignment="1">
      <alignment horizontal="center"/>
    </xf>
    <xf numFmtId="164" fontId="2" fillId="2" borderId="1" xfId="2" applyNumberFormat="1" applyAlignment="1">
      <alignment horizontal="center"/>
    </xf>
    <xf numFmtId="0" fontId="0" fillId="0" borderId="15"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164" fontId="0" fillId="0" borderId="15" xfId="0" applyNumberFormat="1" applyBorder="1" applyAlignment="1">
      <alignment horizontal="center"/>
    </xf>
    <xf numFmtId="164" fontId="0" fillId="0" borderId="18" xfId="0" applyNumberFormat="1" applyBorder="1" applyAlignment="1">
      <alignment horizontal="center"/>
    </xf>
    <xf numFmtId="0" fontId="6" fillId="0" borderId="0" xfId="0" applyFont="1" applyAlignment="1">
      <alignment horizontal="center"/>
    </xf>
    <xf numFmtId="2" fontId="6" fillId="0" borderId="0" xfId="0" applyNumberFormat="1" applyFont="1" applyAlignment="1">
      <alignment horizontal="center"/>
    </xf>
    <xf numFmtId="1" fontId="0" fillId="0" borderId="0" xfId="0" applyNumberFormat="1" applyAlignment="1">
      <alignment horizontal="center"/>
    </xf>
    <xf numFmtId="0" fontId="5" fillId="0" borderId="0" xfId="0" applyFont="1" applyAlignment="1">
      <alignment horizontal="center"/>
    </xf>
    <xf numFmtId="0" fontId="0" fillId="0" borderId="7" xfId="0" applyBorder="1"/>
    <xf numFmtId="0" fontId="0" fillId="0" borderId="0" xfId="0" applyAlignment="1">
      <alignment horizontal="center" vertical="center"/>
    </xf>
    <xf numFmtId="16" fontId="0" fillId="0" borderId="0" xfId="0" applyNumberFormat="1" applyAlignment="1">
      <alignment horizontal="center" vertical="center"/>
    </xf>
    <xf numFmtId="0" fontId="0" fillId="0" borderId="36" xfId="0" applyBorder="1" applyAlignment="1">
      <alignment horizontal="center"/>
    </xf>
    <xf numFmtId="0" fontId="0" fillId="0" borderId="23" xfId="0" applyBorder="1" applyAlignment="1">
      <alignment horizontal="center"/>
    </xf>
    <xf numFmtId="164" fontId="2" fillId="2" borderId="37" xfId="2" applyNumberFormat="1" applyBorder="1" applyAlignment="1">
      <alignment horizontal="center"/>
    </xf>
    <xf numFmtId="164" fontId="2" fillId="2" borderId="38" xfId="2" applyNumberFormat="1" applyBorder="1" applyAlignment="1">
      <alignment horizontal="center"/>
    </xf>
    <xf numFmtId="0" fontId="3" fillId="0" borderId="0" xfId="0" applyFont="1" applyAlignment="1">
      <alignment horizontal="center"/>
    </xf>
    <xf numFmtId="164" fontId="3" fillId="0" borderId="0" xfId="0" applyNumberFormat="1" applyFont="1" applyAlignment="1">
      <alignment horizontal="center"/>
    </xf>
    <xf numFmtId="164" fontId="3" fillId="0" borderId="5" xfId="0" applyNumberFormat="1" applyFont="1" applyBorder="1" applyAlignment="1">
      <alignment horizontal="center"/>
    </xf>
    <xf numFmtId="164" fontId="2" fillId="2" borderId="39" xfId="2" applyNumberFormat="1" applyBorder="1" applyAlignment="1">
      <alignment horizontal="center"/>
    </xf>
    <xf numFmtId="9" fontId="2" fillId="2" borderId="1" xfId="1" applyFont="1" applyFill="1" applyBorder="1" applyAlignment="1">
      <alignment horizontal="center"/>
    </xf>
    <xf numFmtId="0" fontId="0" fillId="0" borderId="21" xfId="0" applyBorder="1" applyAlignment="1">
      <alignment horizontal="center"/>
    </xf>
    <xf numFmtId="16"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40" xfId="0" applyBorder="1"/>
    <xf numFmtId="0" fontId="0" fillId="0" borderId="40" xfId="0" applyBorder="1" applyAlignment="1">
      <alignment horizontal="center"/>
    </xf>
    <xf numFmtId="0" fontId="0" fillId="0" borderId="41" xfId="0" applyBorder="1"/>
    <xf numFmtId="0" fontId="0" fillId="0" borderId="7" xfId="0" applyBorder="1" applyAlignment="1">
      <alignment horizontal="center"/>
    </xf>
    <xf numFmtId="0" fontId="0" fillId="0" borderId="25" xfId="0" applyBorder="1" applyAlignment="1">
      <alignment horizontal="center" vertical="center"/>
    </xf>
    <xf numFmtId="165" fontId="0" fillId="0" borderId="26" xfId="4" quotePrefix="1" applyNumberFormat="1" applyFont="1" applyBorder="1" applyAlignment="1">
      <alignment horizontal="center" vertical="center"/>
    </xf>
    <xf numFmtId="0" fontId="0" fillId="0" borderId="26" xfId="0" applyBorder="1" applyAlignment="1">
      <alignment horizontal="center"/>
    </xf>
    <xf numFmtId="0" fontId="0" fillId="0" borderId="26" xfId="0" quotePrefix="1" applyBorder="1" applyAlignment="1">
      <alignment horizontal="center"/>
    </xf>
    <xf numFmtId="0" fontId="0" fillId="0" borderId="17" xfId="0" applyBorder="1" applyAlignment="1">
      <alignment horizontal="center"/>
    </xf>
    <xf numFmtId="0" fontId="0" fillId="0" borderId="42" xfId="0" applyBorder="1" applyAlignment="1">
      <alignment horizontal="center" vertical="center"/>
    </xf>
    <xf numFmtId="165" fontId="0" fillId="0" borderId="43" xfId="4" applyNumberFormat="1" applyFont="1" applyBorder="1" applyAlignment="1">
      <alignment horizontal="center" vertical="center"/>
    </xf>
    <xf numFmtId="0" fontId="0" fillId="0" borderId="42" xfId="0" applyBorder="1" applyAlignment="1">
      <alignment horizontal="center"/>
    </xf>
    <xf numFmtId="0" fontId="0" fillId="0" borderId="43" xfId="0" applyBorder="1" applyAlignment="1">
      <alignment horizontal="center"/>
    </xf>
    <xf numFmtId="3" fontId="0" fillId="0" borderId="43" xfId="0" applyNumberFormat="1" applyBorder="1" applyAlignment="1">
      <alignment horizontal="center" vertical="center"/>
    </xf>
    <xf numFmtId="0" fontId="0" fillId="0" borderId="12" xfId="0" applyBorder="1" applyAlignment="1">
      <alignment horizontal="center" wrapText="1"/>
    </xf>
    <xf numFmtId="164" fontId="2" fillId="2" borderId="33" xfId="2" applyNumberFormat="1" applyBorder="1" applyAlignment="1">
      <alignment horizontal="center"/>
    </xf>
    <xf numFmtId="0" fontId="0" fillId="0" borderId="0" xfId="0" applyAlignment="1">
      <alignment horizontal="right"/>
    </xf>
    <xf numFmtId="0" fontId="2" fillId="2" borderId="1" xfId="2" applyAlignment="1">
      <alignment horizontal="center"/>
    </xf>
    <xf numFmtId="0" fontId="2" fillId="2" borderId="1" xfId="2"/>
    <xf numFmtId="0" fontId="9" fillId="0" borderId="0" xfId="0" applyFont="1"/>
    <xf numFmtId="1" fontId="2" fillId="2" borderId="1" xfId="2" applyNumberFormat="1" applyAlignment="1">
      <alignment horizontal="center"/>
    </xf>
    <xf numFmtId="0" fontId="0" fillId="0" borderId="21" xfId="0" applyBorder="1" applyAlignment="1">
      <alignment horizontal="center" vertical="center" wrapText="1"/>
    </xf>
    <xf numFmtId="0" fontId="4" fillId="0" borderId="21" xfId="0" applyFont="1" applyBorder="1" applyAlignment="1">
      <alignment horizontal="center"/>
    </xf>
    <xf numFmtId="0" fontId="0" fillId="0" borderId="0" xfId="0" applyAlignment="1">
      <alignment vertical="top" wrapText="1"/>
    </xf>
    <xf numFmtId="0" fontId="0" fillId="0" borderId="23" xfId="0" applyBorder="1"/>
    <xf numFmtId="0" fontId="0" fillId="0" borderId="18" xfId="0" applyBorder="1"/>
    <xf numFmtId="0" fontId="0" fillId="0" borderId="24" xfId="0" applyBorder="1"/>
    <xf numFmtId="0" fontId="0" fillId="0" borderId="22" xfId="0" applyBorder="1"/>
    <xf numFmtId="0" fontId="0" fillId="0" borderId="10" xfId="0" applyBorder="1"/>
    <xf numFmtId="0" fontId="0" fillId="0" borderId="16" xfId="0" applyBorder="1"/>
    <xf numFmtId="0" fontId="0" fillId="0" borderId="25" xfId="0" applyBorder="1"/>
    <xf numFmtId="0" fontId="0" fillId="0" borderId="53" xfId="0" applyBorder="1"/>
    <xf numFmtId="0" fontId="0" fillId="0" borderId="26" xfId="0" applyBorder="1"/>
    <xf numFmtId="0" fontId="4" fillId="0" borderId="21" xfId="0" applyFont="1" applyBorder="1" applyAlignment="1">
      <alignment horizontal="center" wrapText="1"/>
    </xf>
    <xf numFmtId="164" fontId="0" fillId="0" borderId="0" xfId="0" applyNumberFormat="1"/>
    <xf numFmtId="14" fontId="0" fillId="0" borderId="0" xfId="0" applyNumberFormat="1"/>
    <xf numFmtId="0" fontId="0" fillId="0" borderId="0" xfId="0" applyAlignment="1">
      <alignment horizontal="right"/>
    </xf>
    <xf numFmtId="0" fontId="0" fillId="0" borderId="0" xfId="0" applyAlignment="1">
      <alignment horizontal="left" vertical="top" wrapText="1"/>
    </xf>
    <xf numFmtId="0" fontId="0" fillId="0" borderId="44" xfId="0" applyBorder="1" applyAlignment="1">
      <alignment horizontal="center" vertical="center" wrapText="1"/>
    </xf>
    <xf numFmtId="0" fontId="0" fillId="0" borderId="45"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15" xfId="0" applyBorder="1" applyAlignment="1">
      <alignment horizontal="center" vertical="center" wrapText="1"/>
    </xf>
    <xf numFmtId="0" fontId="0" fillId="0" borderId="18" xfId="0" applyBorder="1" applyAlignment="1">
      <alignment horizontal="center" vertical="center" wrapText="1"/>
    </xf>
    <xf numFmtId="0" fontId="0" fillId="0" borderId="45" xfId="0" applyBorder="1" applyAlignment="1">
      <alignment horizontal="center" vertical="center"/>
    </xf>
    <xf numFmtId="0" fontId="0" fillId="0" borderId="36"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0" fillId="0" borderId="18" xfId="0" applyBorder="1" applyAlignment="1">
      <alignment horizontal="center" vertical="center"/>
    </xf>
    <xf numFmtId="0" fontId="0" fillId="0" borderId="24" xfId="0" applyBorder="1" applyAlignment="1">
      <alignment horizontal="center" vertical="center"/>
    </xf>
    <xf numFmtId="0" fontId="0" fillId="0" borderId="0" xfId="0" applyAlignment="1">
      <alignment horizontal="center"/>
    </xf>
    <xf numFmtId="0" fontId="0" fillId="0" borderId="0" xfId="0" applyAlignment="1">
      <alignment horizontal="center" wrapText="1"/>
    </xf>
    <xf numFmtId="0" fontId="0" fillId="0" borderId="35" xfId="0" applyBorder="1" applyAlignment="1">
      <alignment horizontal="center" wrapText="1"/>
    </xf>
    <xf numFmtId="0" fontId="7" fillId="2" borderId="34" xfId="3" applyAlignment="1">
      <alignment horizontal="center" vertical="center"/>
    </xf>
    <xf numFmtId="0" fontId="0" fillId="0" borderId="50" xfId="0" applyBorder="1" applyAlignment="1">
      <alignment horizontal="center"/>
    </xf>
    <xf numFmtId="0" fontId="0" fillId="0" borderId="51" xfId="0" applyBorder="1" applyAlignment="1">
      <alignment horizontal="center"/>
    </xf>
    <xf numFmtId="0" fontId="2" fillId="2" borderId="46" xfId="2" applyBorder="1" applyAlignment="1">
      <alignment horizontal="center"/>
    </xf>
    <xf numFmtId="0" fontId="2" fillId="2" borderId="47" xfId="2" applyBorder="1" applyAlignment="1">
      <alignment horizontal="center"/>
    </xf>
    <xf numFmtId="0" fontId="1" fillId="4" borderId="48" xfId="5" applyFont="1" applyFill="1" applyBorder="1" applyAlignment="1">
      <alignment horizontal="center"/>
    </xf>
    <xf numFmtId="0" fontId="1" fillId="4" borderId="49" xfId="5" applyFont="1" applyFill="1" applyBorder="1" applyAlignment="1">
      <alignment horizontal="center"/>
    </xf>
    <xf numFmtId="0" fontId="0" fillId="0" borderId="25" xfId="0" applyBorder="1" applyAlignment="1">
      <alignment horizontal="center"/>
    </xf>
    <xf numFmtId="0" fontId="0" fillId="0" borderId="53" xfId="0" applyBorder="1" applyAlignment="1">
      <alignment horizontal="center"/>
    </xf>
    <xf numFmtId="0" fontId="0" fillId="0" borderId="26" xfId="0" applyBorder="1" applyAlignment="1">
      <alignment horizontal="center"/>
    </xf>
    <xf numFmtId="0" fontId="10" fillId="0" borderId="0" xfId="0" applyFont="1" applyAlignment="1">
      <alignment horizontal="left"/>
    </xf>
    <xf numFmtId="0" fontId="0" fillId="0" borderId="22" xfId="0" applyBorder="1" applyAlignment="1">
      <alignment horizontal="center" vertical="center" textRotation="90"/>
    </xf>
    <xf numFmtId="0" fontId="0" fillId="0" borderId="10" xfId="0" applyBorder="1" applyAlignment="1">
      <alignment horizontal="center" vertical="center" textRotation="90"/>
    </xf>
    <xf numFmtId="0" fontId="0" fillId="0" borderId="16" xfId="0" applyBorder="1" applyAlignment="1">
      <alignment horizontal="center" vertical="center" textRotation="90"/>
    </xf>
    <xf numFmtId="0" fontId="0" fillId="0" borderId="44" xfId="0" applyBorder="1" applyAlignment="1">
      <alignment horizontal="center"/>
    </xf>
    <xf numFmtId="0" fontId="0" fillId="0" borderId="45" xfId="0" applyBorder="1" applyAlignment="1">
      <alignment horizontal="center"/>
    </xf>
    <xf numFmtId="0" fontId="0" fillId="0" borderId="15" xfId="0" applyBorder="1" applyAlignment="1">
      <alignment horizontal="center"/>
    </xf>
    <xf numFmtId="0" fontId="0" fillId="0" borderId="18" xfId="0" applyBorder="1" applyAlignment="1">
      <alignment horizontal="center"/>
    </xf>
    <xf numFmtId="0" fontId="0" fillId="0" borderId="0" xfId="0" applyAlignment="1">
      <alignment horizontal="left" wrapText="1"/>
    </xf>
    <xf numFmtId="0" fontId="0" fillId="0" borderId="52" xfId="0" applyBorder="1" applyAlignment="1">
      <alignment horizontal="right"/>
    </xf>
    <xf numFmtId="0" fontId="11" fillId="4" borderId="48" xfId="5" applyFont="1" applyFill="1" applyBorder="1" applyAlignment="1">
      <alignment horizontal="center"/>
    </xf>
    <xf numFmtId="0" fontId="11" fillId="4" borderId="49" xfId="5" applyFont="1" applyFill="1" applyBorder="1" applyAlignment="1">
      <alignment horizontal="center"/>
    </xf>
    <xf numFmtId="0" fontId="0" fillId="0" borderId="22" xfId="0" applyBorder="1" applyAlignment="1">
      <alignment horizontal="center" vertical="center" wrapText="1"/>
    </xf>
    <xf numFmtId="0" fontId="0" fillId="0" borderId="16" xfId="0" applyBorder="1" applyAlignment="1">
      <alignment horizontal="center" vertical="center" wrapText="1"/>
    </xf>
    <xf numFmtId="0" fontId="0" fillId="0" borderId="36" xfId="0" applyBorder="1" applyAlignment="1">
      <alignment horizontal="center" vertical="center" wrapText="1"/>
    </xf>
    <xf numFmtId="0" fontId="0" fillId="0" borderId="24" xfId="0" applyBorder="1" applyAlignment="1">
      <alignment horizontal="center" vertical="center" wrapText="1"/>
    </xf>
    <xf numFmtId="0" fontId="0" fillId="0" borderId="22" xfId="0" applyBorder="1" applyAlignment="1">
      <alignment horizontal="center" vertical="center"/>
    </xf>
    <xf numFmtId="0" fontId="0" fillId="0" borderId="16" xfId="0" applyBorder="1" applyAlignment="1">
      <alignment horizontal="center" vertical="center"/>
    </xf>
    <xf numFmtId="0" fontId="4" fillId="0" borderId="21" xfId="0" applyFont="1" applyBorder="1" applyAlignment="1">
      <alignment horizontal="center"/>
    </xf>
    <xf numFmtId="0" fontId="0" fillId="0" borderId="21" xfId="0" applyBorder="1" applyAlignment="1">
      <alignment horizontal="center" vertical="center" wrapText="1"/>
    </xf>
  </cellXfs>
  <cellStyles count="6">
    <cellStyle name="Calculation" xfId="2" builtinId="22"/>
    <cellStyle name="Comma" xfId="4" builtinId="3"/>
    <cellStyle name="Neutral" xfId="5" builtinId="28"/>
    <cellStyle name="Normal" xfId="0" builtinId="0"/>
    <cellStyle name="Output" xfId="3" builtinId="21"/>
    <cellStyle name="Percent" xfId="1" builtinId="5"/>
  </cellStyles>
  <dxfs count="31">
    <dxf>
      <font>
        <color rgb="FF006100"/>
      </font>
      <fill>
        <patternFill>
          <bgColor rgb="FFC6EFCE"/>
        </patternFill>
      </fill>
    </dxf>
    <dxf>
      <font>
        <color rgb="FF9C0006"/>
      </font>
      <fill>
        <patternFill>
          <bgColor rgb="FFFFC7CE"/>
        </patternFill>
      </fill>
    </dxf>
    <dxf>
      <fill>
        <patternFill>
          <bgColor theme="7" tint="0.79998168889431442"/>
        </patternFill>
      </fill>
    </dxf>
    <dxf>
      <fill>
        <patternFill>
          <bgColor theme="0" tint="-0.24994659260841701"/>
        </patternFill>
      </fill>
    </dxf>
    <dxf>
      <fill>
        <patternFill>
          <bgColor theme="0" tint="-0.24994659260841701"/>
        </patternFill>
      </fill>
    </dxf>
    <dxf>
      <fill>
        <patternFill>
          <bgColor theme="7" tint="0.79998168889431442"/>
        </patternFill>
      </fill>
    </dxf>
    <dxf>
      <fill>
        <patternFill>
          <bgColor theme="7" tint="0.79998168889431442"/>
        </patternFill>
      </fill>
    </dxf>
    <dxf>
      <font>
        <color rgb="FF006100"/>
      </font>
      <fill>
        <patternFill>
          <bgColor rgb="FFC6EFCE"/>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245533</xdr:colOff>
      <xdr:row>29</xdr:row>
      <xdr:rowOff>129540</xdr:rowOff>
    </xdr:from>
    <xdr:to>
      <xdr:col>2</xdr:col>
      <xdr:colOff>29633</xdr:colOff>
      <xdr:row>31</xdr:row>
      <xdr:rowOff>68580</xdr:rowOff>
    </xdr:to>
    <xdr:sp macro="" textlink="">
      <xdr:nvSpPr>
        <xdr:cNvPr id="2" name="Rectangle: Rounded Corners 1">
          <a:extLst>
            <a:ext uri="{FF2B5EF4-FFF2-40B4-BE49-F238E27FC236}">
              <a16:creationId xmlns:a16="http://schemas.microsoft.com/office/drawing/2014/main" id="{E2D72543-72B9-4CAE-A3D5-498370C9CDBF}"/>
            </a:ext>
          </a:extLst>
        </xdr:cNvPr>
        <xdr:cNvSpPr/>
      </xdr:nvSpPr>
      <xdr:spPr>
        <a:xfrm>
          <a:off x="245533" y="3397673"/>
          <a:ext cx="647700" cy="311574"/>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592666</xdr:colOff>
      <xdr:row>25</xdr:row>
      <xdr:rowOff>129540</xdr:rowOff>
    </xdr:from>
    <xdr:to>
      <xdr:col>5</xdr:col>
      <xdr:colOff>44026</xdr:colOff>
      <xdr:row>27</xdr:row>
      <xdr:rowOff>68580</xdr:rowOff>
    </xdr:to>
    <xdr:sp macro="" textlink="">
      <xdr:nvSpPr>
        <xdr:cNvPr id="3" name="Rectangle: Rounded Corners 2">
          <a:extLst>
            <a:ext uri="{FF2B5EF4-FFF2-40B4-BE49-F238E27FC236}">
              <a16:creationId xmlns:a16="http://schemas.microsoft.com/office/drawing/2014/main" id="{2386EA7B-E960-424A-94C7-A714B9859BA3}"/>
            </a:ext>
          </a:extLst>
        </xdr:cNvPr>
        <xdr:cNvSpPr/>
      </xdr:nvSpPr>
      <xdr:spPr>
        <a:xfrm>
          <a:off x="1456266" y="2652607"/>
          <a:ext cx="746760" cy="311573"/>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601133</xdr:colOff>
      <xdr:row>29</xdr:row>
      <xdr:rowOff>177800</xdr:rowOff>
    </xdr:from>
    <xdr:to>
      <xdr:col>5</xdr:col>
      <xdr:colOff>37253</xdr:colOff>
      <xdr:row>31</xdr:row>
      <xdr:rowOff>29633</xdr:rowOff>
    </xdr:to>
    <xdr:sp macro="" textlink="">
      <xdr:nvSpPr>
        <xdr:cNvPr id="4" name="Rectangle: Rounded Corners 3">
          <a:extLst>
            <a:ext uri="{FF2B5EF4-FFF2-40B4-BE49-F238E27FC236}">
              <a16:creationId xmlns:a16="http://schemas.microsoft.com/office/drawing/2014/main" id="{6A195690-2996-40C4-81E3-5D98BB62AEFA}"/>
            </a:ext>
          </a:extLst>
        </xdr:cNvPr>
        <xdr:cNvSpPr/>
      </xdr:nvSpPr>
      <xdr:spPr>
        <a:xfrm>
          <a:off x="1464733" y="3445933"/>
          <a:ext cx="731520" cy="224367"/>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595207</xdr:colOff>
      <xdr:row>29</xdr:row>
      <xdr:rowOff>169333</xdr:rowOff>
    </xdr:from>
    <xdr:to>
      <xdr:col>8</xdr:col>
      <xdr:colOff>31327</xdr:colOff>
      <xdr:row>31</xdr:row>
      <xdr:rowOff>44026</xdr:rowOff>
    </xdr:to>
    <xdr:sp macro="" textlink="">
      <xdr:nvSpPr>
        <xdr:cNvPr id="7" name="Rectangle: Rounded Corners 6">
          <a:extLst>
            <a:ext uri="{FF2B5EF4-FFF2-40B4-BE49-F238E27FC236}">
              <a16:creationId xmlns:a16="http://schemas.microsoft.com/office/drawing/2014/main" id="{C21B3D8A-CA3B-467E-8F87-6D6D1F0822F3}"/>
            </a:ext>
          </a:extLst>
        </xdr:cNvPr>
        <xdr:cNvSpPr/>
      </xdr:nvSpPr>
      <xdr:spPr>
        <a:xfrm>
          <a:off x="2754207" y="3437466"/>
          <a:ext cx="655320" cy="247227"/>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586740</xdr:colOff>
      <xdr:row>25</xdr:row>
      <xdr:rowOff>121920</xdr:rowOff>
    </xdr:from>
    <xdr:to>
      <xdr:col>8</xdr:col>
      <xdr:colOff>22860</xdr:colOff>
      <xdr:row>27</xdr:row>
      <xdr:rowOff>60960</xdr:rowOff>
    </xdr:to>
    <xdr:sp macro="" textlink="">
      <xdr:nvSpPr>
        <xdr:cNvPr id="8" name="Rectangle: Rounded Corners 7">
          <a:extLst>
            <a:ext uri="{FF2B5EF4-FFF2-40B4-BE49-F238E27FC236}">
              <a16:creationId xmlns:a16="http://schemas.microsoft.com/office/drawing/2014/main" id="{A8902B8C-AA45-4833-864D-D24DCA7C72DC}"/>
            </a:ext>
          </a:extLst>
        </xdr:cNvPr>
        <xdr:cNvSpPr/>
      </xdr:nvSpPr>
      <xdr:spPr>
        <a:xfrm>
          <a:off x="2766060" y="2781300"/>
          <a:ext cx="716280" cy="335280"/>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593513</xdr:colOff>
      <xdr:row>29</xdr:row>
      <xdr:rowOff>169333</xdr:rowOff>
    </xdr:from>
    <xdr:to>
      <xdr:col>11</xdr:col>
      <xdr:colOff>29633</xdr:colOff>
      <xdr:row>31</xdr:row>
      <xdr:rowOff>51646</xdr:rowOff>
    </xdr:to>
    <xdr:sp macro="" textlink="">
      <xdr:nvSpPr>
        <xdr:cNvPr id="10" name="Rectangle: Rounded Corners 9">
          <a:extLst>
            <a:ext uri="{FF2B5EF4-FFF2-40B4-BE49-F238E27FC236}">
              <a16:creationId xmlns:a16="http://schemas.microsoft.com/office/drawing/2014/main" id="{88DC15F1-13F6-4F96-85BA-8463523997D9}"/>
            </a:ext>
          </a:extLst>
        </xdr:cNvPr>
        <xdr:cNvSpPr/>
      </xdr:nvSpPr>
      <xdr:spPr>
        <a:xfrm>
          <a:off x="3971713" y="3437466"/>
          <a:ext cx="655320" cy="254847"/>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593513</xdr:colOff>
      <xdr:row>29</xdr:row>
      <xdr:rowOff>177800</xdr:rowOff>
    </xdr:from>
    <xdr:to>
      <xdr:col>13</xdr:col>
      <xdr:colOff>29633</xdr:colOff>
      <xdr:row>31</xdr:row>
      <xdr:rowOff>52493</xdr:rowOff>
    </xdr:to>
    <xdr:sp macro="" textlink="">
      <xdr:nvSpPr>
        <xdr:cNvPr id="11" name="Rectangle: Rounded Corners 10">
          <a:extLst>
            <a:ext uri="{FF2B5EF4-FFF2-40B4-BE49-F238E27FC236}">
              <a16:creationId xmlns:a16="http://schemas.microsoft.com/office/drawing/2014/main" id="{602AED8E-E902-4102-9253-E717DE1336E4}"/>
            </a:ext>
          </a:extLst>
        </xdr:cNvPr>
        <xdr:cNvSpPr/>
      </xdr:nvSpPr>
      <xdr:spPr>
        <a:xfrm>
          <a:off x="5190913" y="3445933"/>
          <a:ext cx="680720" cy="247227"/>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29633</xdr:colOff>
      <xdr:row>26</xdr:row>
      <xdr:rowOff>99061</xdr:rowOff>
    </xdr:from>
    <xdr:to>
      <xdr:col>2</xdr:col>
      <xdr:colOff>592666</xdr:colOff>
      <xdr:row>30</xdr:row>
      <xdr:rowOff>99060</xdr:rowOff>
    </xdr:to>
    <xdr:cxnSp macro="">
      <xdr:nvCxnSpPr>
        <xdr:cNvPr id="12" name="Straight Arrow Connector 11">
          <a:extLst>
            <a:ext uri="{FF2B5EF4-FFF2-40B4-BE49-F238E27FC236}">
              <a16:creationId xmlns:a16="http://schemas.microsoft.com/office/drawing/2014/main" id="{70C2E9FB-791E-4A0C-AD92-A23253E94568}"/>
            </a:ext>
          </a:extLst>
        </xdr:cNvPr>
        <xdr:cNvCxnSpPr>
          <a:stCxn id="2" idx="3"/>
          <a:endCxn id="3" idx="1"/>
        </xdr:cNvCxnSpPr>
      </xdr:nvCxnSpPr>
      <xdr:spPr>
        <a:xfrm flipV="1">
          <a:off x="893233" y="2808394"/>
          <a:ext cx="563033" cy="745066"/>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29633</xdr:colOff>
      <xdr:row>30</xdr:row>
      <xdr:rowOff>99060</xdr:rowOff>
    </xdr:from>
    <xdr:to>
      <xdr:col>2</xdr:col>
      <xdr:colOff>601133</xdr:colOff>
      <xdr:row>30</xdr:row>
      <xdr:rowOff>103717</xdr:rowOff>
    </xdr:to>
    <xdr:cxnSp macro="">
      <xdr:nvCxnSpPr>
        <xdr:cNvPr id="13" name="Straight Arrow Connector 12">
          <a:extLst>
            <a:ext uri="{FF2B5EF4-FFF2-40B4-BE49-F238E27FC236}">
              <a16:creationId xmlns:a16="http://schemas.microsoft.com/office/drawing/2014/main" id="{8890727C-1F38-4191-8FE5-27EDDDB2D340}"/>
            </a:ext>
          </a:extLst>
        </xdr:cNvPr>
        <xdr:cNvCxnSpPr>
          <a:stCxn id="2" idx="3"/>
          <a:endCxn id="4" idx="1"/>
        </xdr:cNvCxnSpPr>
      </xdr:nvCxnSpPr>
      <xdr:spPr>
        <a:xfrm>
          <a:off x="893233" y="3553460"/>
          <a:ext cx="571500" cy="4657"/>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37253</xdr:colOff>
      <xdr:row>26</xdr:row>
      <xdr:rowOff>91441</xdr:rowOff>
    </xdr:from>
    <xdr:to>
      <xdr:col>5</xdr:col>
      <xdr:colOff>586740</xdr:colOff>
      <xdr:row>30</xdr:row>
      <xdr:rowOff>103717</xdr:rowOff>
    </xdr:to>
    <xdr:cxnSp macro="">
      <xdr:nvCxnSpPr>
        <xdr:cNvPr id="15" name="Straight Arrow Connector 14">
          <a:extLst>
            <a:ext uri="{FF2B5EF4-FFF2-40B4-BE49-F238E27FC236}">
              <a16:creationId xmlns:a16="http://schemas.microsoft.com/office/drawing/2014/main" id="{818A03B7-03F2-412D-8D89-B1726037AC13}"/>
            </a:ext>
          </a:extLst>
        </xdr:cNvPr>
        <xdr:cNvCxnSpPr>
          <a:stCxn id="4" idx="3"/>
          <a:endCxn id="8" idx="1"/>
        </xdr:cNvCxnSpPr>
      </xdr:nvCxnSpPr>
      <xdr:spPr>
        <a:xfrm flipV="1">
          <a:off x="2196253" y="2800774"/>
          <a:ext cx="549487" cy="757343"/>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37253</xdr:colOff>
      <xdr:row>30</xdr:row>
      <xdr:rowOff>103717</xdr:rowOff>
    </xdr:from>
    <xdr:to>
      <xdr:col>5</xdr:col>
      <xdr:colOff>595207</xdr:colOff>
      <xdr:row>30</xdr:row>
      <xdr:rowOff>106680</xdr:rowOff>
    </xdr:to>
    <xdr:cxnSp macro="">
      <xdr:nvCxnSpPr>
        <xdr:cNvPr id="16" name="Straight Arrow Connector 15">
          <a:extLst>
            <a:ext uri="{FF2B5EF4-FFF2-40B4-BE49-F238E27FC236}">
              <a16:creationId xmlns:a16="http://schemas.microsoft.com/office/drawing/2014/main" id="{84593E85-C797-4A88-9F39-EFC7C743098A}"/>
            </a:ext>
          </a:extLst>
        </xdr:cNvPr>
        <xdr:cNvCxnSpPr>
          <a:stCxn id="4" idx="3"/>
          <a:endCxn id="7" idx="1"/>
        </xdr:cNvCxnSpPr>
      </xdr:nvCxnSpPr>
      <xdr:spPr>
        <a:xfrm>
          <a:off x="2196253" y="3558117"/>
          <a:ext cx="557954" cy="2963"/>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22860</xdr:colOff>
      <xdr:row>26</xdr:row>
      <xdr:rowOff>91441</xdr:rowOff>
    </xdr:from>
    <xdr:to>
      <xdr:col>8</xdr:col>
      <xdr:colOff>593513</xdr:colOff>
      <xdr:row>30</xdr:row>
      <xdr:rowOff>110490</xdr:rowOff>
    </xdr:to>
    <xdr:cxnSp macro="">
      <xdr:nvCxnSpPr>
        <xdr:cNvPr id="18" name="Straight Arrow Connector 17">
          <a:extLst>
            <a:ext uri="{FF2B5EF4-FFF2-40B4-BE49-F238E27FC236}">
              <a16:creationId xmlns:a16="http://schemas.microsoft.com/office/drawing/2014/main" id="{43BCB8A3-0261-4BAF-A3EE-4D5B0DB258BB}"/>
            </a:ext>
          </a:extLst>
        </xdr:cNvPr>
        <xdr:cNvCxnSpPr>
          <a:stCxn id="8" idx="3"/>
          <a:endCxn id="10" idx="1"/>
        </xdr:cNvCxnSpPr>
      </xdr:nvCxnSpPr>
      <xdr:spPr>
        <a:xfrm>
          <a:off x="3401060" y="2800774"/>
          <a:ext cx="570653" cy="764116"/>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29633</xdr:colOff>
      <xdr:row>30</xdr:row>
      <xdr:rowOff>110490</xdr:rowOff>
    </xdr:from>
    <xdr:to>
      <xdr:col>11</xdr:col>
      <xdr:colOff>593513</xdr:colOff>
      <xdr:row>30</xdr:row>
      <xdr:rowOff>115147</xdr:rowOff>
    </xdr:to>
    <xdr:cxnSp macro="">
      <xdr:nvCxnSpPr>
        <xdr:cNvPr id="19" name="Straight Arrow Connector 18">
          <a:extLst>
            <a:ext uri="{FF2B5EF4-FFF2-40B4-BE49-F238E27FC236}">
              <a16:creationId xmlns:a16="http://schemas.microsoft.com/office/drawing/2014/main" id="{B50CC338-FE1B-4D4D-A388-82DC065A4C68}"/>
            </a:ext>
          </a:extLst>
        </xdr:cNvPr>
        <xdr:cNvCxnSpPr>
          <a:stCxn id="10" idx="3"/>
          <a:endCxn id="11" idx="1"/>
        </xdr:cNvCxnSpPr>
      </xdr:nvCxnSpPr>
      <xdr:spPr>
        <a:xfrm>
          <a:off x="4627033" y="3564890"/>
          <a:ext cx="563880" cy="4657"/>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237067</xdr:colOff>
      <xdr:row>39</xdr:row>
      <xdr:rowOff>169334</xdr:rowOff>
    </xdr:from>
    <xdr:to>
      <xdr:col>2</xdr:col>
      <xdr:colOff>21167</xdr:colOff>
      <xdr:row>41</xdr:row>
      <xdr:rowOff>36407</xdr:rowOff>
    </xdr:to>
    <xdr:sp macro="" textlink="">
      <xdr:nvSpPr>
        <xdr:cNvPr id="20" name="Rectangle: Rounded Corners 19">
          <a:extLst>
            <a:ext uri="{FF2B5EF4-FFF2-40B4-BE49-F238E27FC236}">
              <a16:creationId xmlns:a16="http://schemas.microsoft.com/office/drawing/2014/main" id="{8486681F-3398-444E-9DA7-DDECA026A1C4}"/>
            </a:ext>
          </a:extLst>
        </xdr:cNvPr>
        <xdr:cNvSpPr/>
      </xdr:nvSpPr>
      <xdr:spPr>
        <a:xfrm>
          <a:off x="237067" y="5672667"/>
          <a:ext cx="647700" cy="239607"/>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584199</xdr:colOff>
      <xdr:row>36</xdr:row>
      <xdr:rowOff>0</xdr:rowOff>
    </xdr:from>
    <xdr:to>
      <xdr:col>5</xdr:col>
      <xdr:colOff>35559</xdr:colOff>
      <xdr:row>37</xdr:row>
      <xdr:rowOff>68580</xdr:rowOff>
    </xdr:to>
    <xdr:sp macro="" textlink="">
      <xdr:nvSpPr>
        <xdr:cNvPr id="21" name="Rectangle: Rounded Corners 20">
          <a:extLst>
            <a:ext uri="{FF2B5EF4-FFF2-40B4-BE49-F238E27FC236}">
              <a16:creationId xmlns:a16="http://schemas.microsoft.com/office/drawing/2014/main" id="{F008794F-32E8-4803-AC7A-82C17C56ED86}"/>
            </a:ext>
          </a:extLst>
        </xdr:cNvPr>
        <xdr:cNvSpPr/>
      </xdr:nvSpPr>
      <xdr:spPr>
        <a:xfrm>
          <a:off x="1447799" y="4887807"/>
          <a:ext cx="746760" cy="311573"/>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601133</xdr:colOff>
      <xdr:row>39</xdr:row>
      <xdr:rowOff>124461</xdr:rowOff>
    </xdr:from>
    <xdr:to>
      <xdr:col>5</xdr:col>
      <xdr:colOff>37253</xdr:colOff>
      <xdr:row>41</xdr:row>
      <xdr:rowOff>63501</xdr:rowOff>
    </xdr:to>
    <xdr:sp macro="" textlink="">
      <xdr:nvSpPr>
        <xdr:cNvPr id="22" name="Rectangle: Rounded Corners 21">
          <a:extLst>
            <a:ext uri="{FF2B5EF4-FFF2-40B4-BE49-F238E27FC236}">
              <a16:creationId xmlns:a16="http://schemas.microsoft.com/office/drawing/2014/main" id="{E46ACC42-4BBE-4216-895F-A615671C5C64}"/>
            </a:ext>
          </a:extLst>
        </xdr:cNvPr>
        <xdr:cNvSpPr/>
      </xdr:nvSpPr>
      <xdr:spPr>
        <a:xfrm>
          <a:off x="1464733" y="5627794"/>
          <a:ext cx="731520" cy="311574"/>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586740</xdr:colOff>
      <xdr:row>39</xdr:row>
      <xdr:rowOff>121920</xdr:rowOff>
    </xdr:from>
    <xdr:to>
      <xdr:col>8</xdr:col>
      <xdr:colOff>22860</xdr:colOff>
      <xdr:row>41</xdr:row>
      <xdr:rowOff>60960</xdr:rowOff>
    </xdr:to>
    <xdr:sp macro="" textlink="">
      <xdr:nvSpPr>
        <xdr:cNvPr id="25" name="Rectangle: Rounded Corners 24">
          <a:extLst>
            <a:ext uri="{FF2B5EF4-FFF2-40B4-BE49-F238E27FC236}">
              <a16:creationId xmlns:a16="http://schemas.microsoft.com/office/drawing/2014/main" id="{8E8E9226-9AA6-4078-B5D2-FBC21F9043B6}"/>
            </a:ext>
          </a:extLst>
        </xdr:cNvPr>
        <xdr:cNvSpPr/>
      </xdr:nvSpPr>
      <xdr:spPr>
        <a:xfrm>
          <a:off x="2766060" y="6545580"/>
          <a:ext cx="716280" cy="335280"/>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586740</xdr:colOff>
      <xdr:row>36</xdr:row>
      <xdr:rowOff>0</xdr:rowOff>
    </xdr:from>
    <xdr:to>
      <xdr:col>8</xdr:col>
      <xdr:colOff>22860</xdr:colOff>
      <xdr:row>37</xdr:row>
      <xdr:rowOff>60960</xdr:rowOff>
    </xdr:to>
    <xdr:sp macro="" textlink="">
      <xdr:nvSpPr>
        <xdr:cNvPr id="26" name="Rectangle: Rounded Corners 25">
          <a:extLst>
            <a:ext uri="{FF2B5EF4-FFF2-40B4-BE49-F238E27FC236}">
              <a16:creationId xmlns:a16="http://schemas.microsoft.com/office/drawing/2014/main" id="{D257FF16-B954-4B35-9FB9-B9B30CF13AFF}"/>
            </a:ext>
          </a:extLst>
        </xdr:cNvPr>
        <xdr:cNvSpPr/>
      </xdr:nvSpPr>
      <xdr:spPr>
        <a:xfrm>
          <a:off x="2766060" y="5554980"/>
          <a:ext cx="716280" cy="335280"/>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592666</xdr:colOff>
      <xdr:row>36</xdr:row>
      <xdr:rowOff>0</xdr:rowOff>
    </xdr:from>
    <xdr:to>
      <xdr:col>11</xdr:col>
      <xdr:colOff>28786</xdr:colOff>
      <xdr:row>37</xdr:row>
      <xdr:rowOff>68580</xdr:rowOff>
    </xdr:to>
    <xdr:sp macro="" textlink="">
      <xdr:nvSpPr>
        <xdr:cNvPr id="27" name="Rectangle: Rounded Corners 26">
          <a:extLst>
            <a:ext uri="{FF2B5EF4-FFF2-40B4-BE49-F238E27FC236}">
              <a16:creationId xmlns:a16="http://schemas.microsoft.com/office/drawing/2014/main" id="{144CA449-A9BF-4944-ACEA-80D3F2CF39CD}"/>
            </a:ext>
          </a:extLst>
        </xdr:cNvPr>
        <xdr:cNvSpPr/>
      </xdr:nvSpPr>
      <xdr:spPr>
        <a:xfrm>
          <a:off x="3970866" y="4887807"/>
          <a:ext cx="655320" cy="311573"/>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593513</xdr:colOff>
      <xdr:row>39</xdr:row>
      <xdr:rowOff>128693</xdr:rowOff>
    </xdr:from>
    <xdr:to>
      <xdr:col>11</xdr:col>
      <xdr:colOff>29633</xdr:colOff>
      <xdr:row>41</xdr:row>
      <xdr:rowOff>67733</xdr:rowOff>
    </xdr:to>
    <xdr:sp macro="" textlink="">
      <xdr:nvSpPr>
        <xdr:cNvPr id="28" name="Rectangle: Rounded Corners 27">
          <a:extLst>
            <a:ext uri="{FF2B5EF4-FFF2-40B4-BE49-F238E27FC236}">
              <a16:creationId xmlns:a16="http://schemas.microsoft.com/office/drawing/2014/main" id="{1B037A02-1F27-4B70-87B9-5C77C9476C4D}"/>
            </a:ext>
          </a:extLst>
        </xdr:cNvPr>
        <xdr:cNvSpPr/>
      </xdr:nvSpPr>
      <xdr:spPr>
        <a:xfrm>
          <a:off x="3971713" y="5632026"/>
          <a:ext cx="655320" cy="311574"/>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601980</xdr:colOff>
      <xdr:row>39</xdr:row>
      <xdr:rowOff>121920</xdr:rowOff>
    </xdr:from>
    <xdr:to>
      <xdr:col>13</xdr:col>
      <xdr:colOff>38100</xdr:colOff>
      <xdr:row>41</xdr:row>
      <xdr:rowOff>60960</xdr:rowOff>
    </xdr:to>
    <xdr:sp macro="" textlink="">
      <xdr:nvSpPr>
        <xdr:cNvPr id="29" name="Rectangle: Rounded Corners 28">
          <a:extLst>
            <a:ext uri="{FF2B5EF4-FFF2-40B4-BE49-F238E27FC236}">
              <a16:creationId xmlns:a16="http://schemas.microsoft.com/office/drawing/2014/main" id="{DED1A746-576C-4301-9B7E-255A51E85B1C}"/>
            </a:ext>
          </a:extLst>
        </xdr:cNvPr>
        <xdr:cNvSpPr/>
      </xdr:nvSpPr>
      <xdr:spPr>
        <a:xfrm>
          <a:off x="5341620" y="6545580"/>
          <a:ext cx="739140" cy="335280"/>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21167</xdr:colOff>
      <xdr:row>36</xdr:row>
      <xdr:rowOff>99061</xdr:rowOff>
    </xdr:from>
    <xdr:to>
      <xdr:col>2</xdr:col>
      <xdr:colOff>584199</xdr:colOff>
      <xdr:row>40</xdr:row>
      <xdr:rowOff>102871</xdr:rowOff>
    </xdr:to>
    <xdr:cxnSp macro="">
      <xdr:nvCxnSpPr>
        <xdr:cNvPr id="30" name="Straight Arrow Connector 29">
          <a:extLst>
            <a:ext uri="{FF2B5EF4-FFF2-40B4-BE49-F238E27FC236}">
              <a16:creationId xmlns:a16="http://schemas.microsoft.com/office/drawing/2014/main" id="{34D567C6-EC20-4BED-8DAA-29E0CAD8FCC7}"/>
            </a:ext>
          </a:extLst>
        </xdr:cNvPr>
        <xdr:cNvCxnSpPr>
          <a:cxnSpLocks/>
          <a:stCxn id="20" idx="3"/>
          <a:endCxn id="21" idx="1"/>
        </xdr:cNvCxnSpPr>
      </xdr:nvCxnSpPr>
      <xdr:spPr>
        <a:xfrm flipV="1">
          <a:off x="884767" y="5043594"/>
          <a:ext cx="563032" cy="748877"/>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21167</xdr:colOff>
      <xdr:row>40</xdr:row>
      <xdr:rowOff>93981</xdr:rowOff>
    </xdr:from>
    <xdr:to>
      <xdr:col>2</xdr:col>
      <xdr:colOff>601133</xdr:colOff>
      <xdr:row>40</xdr:row>
      <xdr:rowOff>102871</xdr:rowOff>
    </xdr:to>
    <xdr:cxnSp macro="">
      <xdr:nvCxnSpPr>
        <xdr:cNvPr id="31" name="Straight Arrow Connector 30">
          <a:extLst>
            <a:ext uri="{FF2B5EF4-FFF2-40B4-BE49-F238E27FC236}">
              <a16:creationId xmlns:a16="http://schemas.microsoft.com/office/drawing/2014/main" id="{FBDD710C-4842-4EB6-B9C7-06F2915ECE15}"/>
            </a:ext>
          </a:extLst>
        </xdr:cNvPr>
        <xdr:cNvCxnSpPr>
          <a:cxnSpLocks/>
          <a:stCxn id="20" idx="3"/>
          <a:endCxn id="22" idx="1"/>
        </xdr:cNvCxnSpPr>
      </xdr:nvCxnSpPr>
      <xdr:spPr>
        <a:xfrm flipV="1">
          <a:off x="884767" y="5783581"/>
          <a:ext cx="579966" cy="8890"/>
        </a:xfrm>
        <a:prstGeom prst="straightConnector1">
          <a:avLst/>
        </a:prstGeom>
        <a:ln>
          <a:solidFill>
            <a:schemeClr val="accent2"/>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22860</xdr:colOff>
      <xdr:row>40</xdr:row>
      <xdr:rowOff>91440</xdr:rowOff>
    </xdr:from>
    <xdr:to>
      <xdr:col>8</xdr:col>
      <xdr:colOff>593513</xdr:colOff>
      <xdr:row>40</xdr:row>
      <xdr:rowOff>98213</xdr:rowOff>
    </xdr:to>
    <xdr:cxnSp macro="">
      <xdr:nvCxnSpPr>
        <xdr:cNvPr id="39" name="Straight Arrow Connector 38">
          <a:extLst>
            <a:ext uri="{FF2B5EF4-FFF2-40B4-BE49-F238E27FC236}">
              <a16:creationId xmlns:a16="http://schemas.microsoft.com/office/drawing/2014/main" id="{1AC7AA34-109B-40A5-8E9D-9A36E8A4921D}"/>
            </a:ext>
          </a:extLst>
        </xdr:cNvPr>
        <xdr:cNvCxnSpPr>
          <a:stCxn id="25" idx="3"/>
          <a:endCxn id="28" idx="1"/>
        </xdr:cNvCxnSpPr>
      </xdr:nvCxnSpPr>
      <xdr:spPr>
        <a:xfrm>
          <a:off x="3401060" y="5781040"/>
          <a:ext cx="570653" cy="6773"/>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31327</xdr:colOff>
      <xdr:row>30</xdr:row>
      <xdr:rowOff>106680</xdr:rowOff>
    </xdr:from>
    <xdr:to>
      <xdr:col>8</xdr:col>
      <xdr:colOff>593513</xdr:colOff>
      <xdr:row>30</xdr:row>
      <xdr:rowOff>110490</xdr:rowOff>
    </xdr:to>
    <xdr:cxnSp macro="">
      <xdr:nvCxnSpPr>
        <xdr:cNvPr id="44" name="Straight Arrow Connector 43">
          <a:extLst>
            <a:ext uri="{FF2B5EF4-FFF2-40B4-BE49-F238E27FC236}">
              <a16:creationId xmlns:a16="http://schemas.microsoft.com/office/drawing/2014/main" id="{8D811FC2-01D8-4417-A399-0EC80644EA38}"/>
            </a:ext>
          </a:extLst>
        </xdr:cNvPr>
        <xdr:cNvCxnSpPr>
          <a:stCxn id="7" idx="3"/>
          <a:endCxn id="10" idx="1"/>
        </xdr:cNvCxnSpPr>
      </xdr:nvCxnSpPr>
      <xdr:spPr>
        <a:xfrm>
          <a:off x="3409527" y="3561080"/>
          <a:ext cx="562186" cy="381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44026</xdr:colOff>
      <xdr:row>26</xdr:row>
      <xdr:rowOff>99061</xdr:rowOff>
    </xdr:from>
    <xdr:to>
      <xdr:col>5</xdr:col>
      <xdr:colOff>595207</xdr:colOff>
      <xdr:row>30</xdr:row>
      <xdr:rowOff>106680</xdr:rowOff>
    </xdr:to>
    <xdr:cxnSp macro="">
      <xdr:nvCxnSpPr>
        <xdr:cNvPr id="47" name="Straight Arrow Connector 46">
          <a:extLst>
            <a:ext uri="{FF2B5EF4-FFF2-40B4-BE49-F238E27FC236}">
              <a16:creationId xmlns:a16="http://schemas.microsoft.com/office/drawing/2014/main" id="{005EDD85-BA63-4D21-A6F1-391F119F1601}"/>
            </a:ext>
          </a:extLst>
        </xdr:cNvPr>
        <xdr:cNvCxnSpPr>
          <a:stCxn id="3" idx="3"/>
          <a:endCxn id="7" idx="1"/>
        </xdr:cNvCxnSpPr>
      </xdr:nvCxnSpPr>
      <xdr:spPr>
        <a:xfrm>
          <a:off x="2203026" y="2808394"/>
          <a:ext cx="551181" cy="752686"/>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29633</xdr:colOff>
      <xdr:row>40</xdr:row>
      <xdr:rowOff>91440</xdr:rowOff>
    </xdr:from>
    <xdr:to>
      <xdr:col>11</xdr:col>
      <xdr:colOff>601980</xdr:colOff>
      <xdr:row>40</xdr:row>
      <xdr:rowOff>98213</xdr:rowOff>
    </xdr:to>
    <xdr:cxnSp macro="">
      <xdr:nvCxnSpPr>
        <xdr:cNvPr id="51" name="Straight Arrow Connector 50">
          <a:extLst>
            <a:ext uri="{FF2B5EF4-FFF2-40B4-BE49-F238E27FC236}">
              <a16:creationId xmlns:a16="http://schemas.microsoft.com/office/drawing/2014/main" id="{8FA8A57F-7289-474C-966D-96BB7CF4DD8E}"/>
            </a:ext>
          </a:extLst>
        </xdr:cNvPr>
        <xdr:cNvCxnSpPr>
          <a:stCxn id="28" idx="3"/>
          <a:endCxn id="29" idx="1"/>
        </xdr:cNvCxnSpPr>
      </xdr:nvCxnSpPr>
      <xdr:spPr>
        <a:xfrm flipV="1">
          <a:off x="4627033" y="5781040"/>
          <a:ext cx="572347" cy="6773"/>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35559</xdr:colOff>
      <xdr:row>36</xdr:row>
      <xdr:rowOff>99061</xdr:rowOff>
    </xdr:from>
    <xdr:to>
      <xdr:col>5</xdr:col>
      <xdr:colOff>586740</xdr:colOff>
      <xdr:row>40</xdr:row>
      <xdr:rowOff>91440</xdr:rowOff>
    </xdr:to>
    <xdr:cxnSp macro="">
      <xdr:nvCxnSpPr>
        <xdr:cNvPr id="64" name="Straight Arrow Connector 63">
          <a:extLst>
            <a:ext uri="{FF2B5EF4-FFF2-40B4-BE49-F238E27FC236}">
              <a16:creationId xmlns:a16="http://schemas.microsoft.com/office/drawing/2014/main" id="{EDCE0FC6-CCA3-47DD-9B8D-A3FA6E9E503F}"/>
            </a:ext>
          </a:extLst>
        </xdr:cNvPr>
        <xdr:cNvCxnSpPr>
          <a:stCxn id="21" idx="3"/>
          <a:endCxn id="25" idx="1"/>
        </xdr:cNvCxnSpPr>
      </xdr:nvCxnSpPr>
      <xdr:spPr>
        <a:xfrm>
          <a:off x="2194559" y="5043594"/>
          <a:ext cx="551181" cy="737446"/>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37253</xdr:colOff>
      <xdr:row>40</xdr:row>
      <xdr:rowOff>91440</xdr:rowOff>
    </xdr:from>
    <xdr:to>
      <xdr:col>5</xdr:col>
      <xdr:colOff>586740</xdr:colOff>
      <xdr:row>40</xdr:row>
      <xdr:rowOff>93981</xdr:rowOff>
    </xdr:to>
    <xdr:cxnSp macro="">
      <xdr:nvCxnSpPr>
        <xdr:cNvPr id="67" name="Straight Arrow Connector 66">
          <a:extLst>
            <a:ext uri="{FF2B5EF4-FFF2-40B4-BE49-F238E27FC236}">
              <a16:creationId xmlns:a16="http://schemas.microsoft.com/office/drawing/2014/main" id="{C2578452-AF92-4DBD-B6D5-5C78812D1A5F}"/>
            </a:ext>
          </a:extLst>
        </xdr:cNvPr>
        <xdr:cNvCxnSpPr>
          <a:stCxn id="22" idx="3"/>
          <a:endCxn id="25" idx="1"/>
        </xdr:cNvCxnSpPr>
      </xdr:nvCxnSpPr>
      <xdr:spPr>
        <a:xfrm flipV="1">
          <a:off x="2196253" y="5781040"/>
          <a:ext cx="549487" cy="2541"/>
        </a:xfrm>
        <a:prstGeom prst="straightConnector1">
          <a:avLst/>
        </a:prstGeom>
        <a:ln>
          <a:solidFill>
            <a:schemeClr val="accent2"/>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37253</xdr:colOff>
      <xdr:row>36</xdr:row>
      <xdr:rowOff>91441</xdr:rowOff>
    </xdr:from>
    <xdr:to>
      <xdr:col>5</xdr:col>
      <xdr:colOff>586740</xdr:colOff>
      <xdr:row>40</xdr:row>
      <xdr:rowOff>93981</xdr:rowOff>
    </xdr:to>
    <xdr:cxnSp macro="">
      <xdr:nvCxnSpPr>
        <xdr:cNvPr id="70" name="Straight Arrow Connector 69">
          <a:extLst>
            <a:ext uri="{FF2B5EF4-FFF2-40B4-BE49-F238E27FC236}">
              <a16:creationId xmlns:a16="http://schemas.microsoft.com/office/drawing/2014/main" id="{A5FBF5C0-E112-4A6E-A918-D9BE3ACF8A0A}"/>
            </a:ext>
          </a:extLst>
        </xdr:cNvPr>
        <xdr:cNvCxnSpPr>
          <a:stCxn id="22" idx="3"/>
          <a:endCxn id="26" idx="1"/>
        </xdr:cNvCxnSpPr>
      </xdr:nvCxnSpPr>
      <xdr:spPr>
        <a:xfrm flipV="1">
          <a:off x="2196253" y="5035974"/>
          <a:ext cx="549487" cy="747607"/>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22860</xdr:colOff>
      <xdr:row>36</xdr:row>
      <xdr:rowOff>91441</xdr:rowOff>
    </xdr:from>
    <xdr:to>
      <xdr:col>8</xdr:col>
      <xdr:colOff>593513</xdr:colOff>
      <xdr:row>40</xdr:row>
      <xdr:rowOff>98213</xdr:rowOff>
    </xdr:to>
    <xdr:cxnSp macro="">
      <xdr:nvCxnSpPr>
        <xdr:cNvPr id="73" name="Straight Arrow Connector 72">
          <a:extLst>
            <a:ext uri="{FF2B5EF4-FFF2-40B4-BE49-F238E27FC236}">
              <a16:creationId xmlns:a16="http://schemas.microsoft.com/office/drawing/2014/main" id="{D637FB4B-4716-40F3-BA88-373CCEC5A509}"/>
            </a:ext>
          </a:extLst>
        </xdr:cNvPr>
        <xdr:cNvCxnSpPr>
          <a:stCxn id="26" idx="3"/>
          <a:endCxn id="28" idx="1"/>
        </xdr:cNvCxnSpPr>
      </xdr:nvCxnSpPr>
      <xdr:spPr>
        <a:xfrm>
          <a:off x="3401060" y="5035974"/>
          <a:ext cx="570653" cy="751839"/>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22860</xdr:colOff>
      <xdr:row>36</xdr:row>
      <xdr:rowOff>99061</xdr:rowOff>
    </xdr:from>
    <xdr:to>
      <xdr:col>8</xdr:col>
      <xdr:colOff>592666</xdr:colOff>
      <xdr:row>40</xdr:row>
      <xdr:rowOff>91440</xdr:rowOff>
    </xdr:to>
    <xdr:cxnSp macro="">
      <xdr:nvCxnSpPr>
        <xdr:cNvPr id="76" name="Straight Arrow Connector 75">
          <a:extLst>
            <a:ext uri="{FF2B5EF4-FFF2-40B4-BE49-F238E27FC236}">
              <a16:creationId xmlns:a16="http://schemas.microsoft.com/office/drawing/2014/main" id="{86A9BE1E-5780-4889-9397-71FF7A97C9C2}"/>
            </a:ext>
          </a:extLst>
        </xdr:cNvPr>
        <xdr:cNvCxnSpPr>
          <a:stCxn id="25" idx="3"/>
          <a:endCxn id="27" idx="1"/>
        </xdr:cNvCxnSpPr>
      </xdr:nvCxnSpPr>
      <xdr:spPr>
        <a:xfrm flipV="1">
          <a:off x="3401060" y="5043594"/>
          <a:ext cx="569806" cy="737446"/>
        </a:xfrm>
        <a:prstGeom prst="straightConnector1">
          <a:avLst/>
        </a:prstGeom>
        <a:ln>
          <a:solidFill>
            <a:schemeClr val="accent2"/>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28786</xdr:colOff>
      <xdr:row>36</xdr:row>
      <xdr:rowOff>99061</xdr:rowOff>
    </xdr:from>
    <xdr:to>
      <xdr:col>11</xdr:col>
      <xdr:colOff>601980</xdr:colOff>
      <xdr:row>40</xdr:row>
      <xdr:rowOff>91440</xdr:rowOff>
    </xdr:to>
    <xdr:cxnSp macro="">
      <xdr:nvCxnSpPr>
        <xdr:cNvPr id="79" name="Straight Arrow Connector 78">
          <a:extLst>
            <a:ext uri="{FF2B5EF4-FFF2-40B4-BE49-F238E27FC236}">
              <a16:creationId xmlns:a16="http://schemas.microsoft.com/office/drawing/2014/main" id="{0919B305-34F0-4765-865E-5A644949A51B}"/>
            </a:ext>
          </a:extLst>
        </xdr:cNvPr>
        <xdr:cNvCxnSpPr>
          <a:stCxn id="27" idx="3"/>
          <a:endCxn id="29" idx="1"/>
        </xdr:cNvCxnSpPr>
      </xdr:nvCxnSpPr>
      <xdr:spPr>
        <a:xfrm>
          <a:off x="4626186" y="5043594"/>
          <a:ext cx="573194" cy="737446"/>
        </a:xfrm>
        <a:prstGeom prst="straightConnector1">
          <a:avLst/>
        </a:prstGeom>
        <a:ln>
          <a:solidFill>
            <a:schemeClr val="accent2"/>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398B5-1B06-4278-A3C5-DF9C474820E2}">
  <sheetPr codeName="Sheet1">
    <pageSetUpPr fitToPage="1"/>
  </sheetPr>
  <dimension ref="A1:Z1610"/>
  <sheetViews>
    <sheetView view="pageLayout" zoomScaleNormal="85" workbookViewId="0">
      <selection activeCell="B35" sqref="B35"/>
    </sheetView>
  </sheetViews>
  <sheetFormatPr defaultColWidth="0.7109375" defaultRowHeight="15" x14ac:dyDescent="0.25"/>
  <cols>
    <col min="1" max="1" width="6.28515625" customWidth="1"/>
    <col min="2" max="2" width="7.7109375" customWidth="1"/>
    <col min="3" max="3" width="6.28515625" customWidth="1"/>
    <col min="4" max="4" width="25.5703125" customWidth="1"/>
    <col min="5" max="15" width="8.85546875" style="1" customWidth="1"/>
    <col min="16" max="26" width="12.7109375" hidden="1" customWidth="1"/>
  </cols>
  <sheetData>
    <row r="1" spans="1:25" x14ac:dyDescent="0.25">
      <c r="A1" s="108" t="s">
        <v>66</v>
      </c>
      <c r="B1" s="108"/>
      <c r="C1" s="109" t="s">
        <v>72</v>
      </c>
      <c r="D1" s="109"/>
      <c r="E1" s="109"/>
      <c r="F1" s="109"/>
      <c r="G1" s="109"/>
      <c r="H1" s="109"/>
      <c r="I1" s="109"/>
      <c r="J1" s="109"/>
      <c r="K1" s="109"/>
      <c r="L1" s="109"/>
      <c r="M1" s="109"/>
      <c r="N1" s="109"/>
      <c r="O1" s="109"/>
    </row>
    <row r="2" spans="1:25" x14ac:dyDescent="0.25">
      <c r="C2" s="109"/>
      <c r="D2" s="109"/>
      <c r="E2" s="109"/>
      <c r="F2" s="109"/>
      <c r="G2" s="109"/>
      <c r="H2" s="109"/>
      <c r="I2" s="109"/>
      <c r="J2" s="109"/>
      <c r="K2" s="109"/>
      <c r="L2" s="109"/>
      <c r="M2" s="109"/>
      <c r="N2" s="109"/>
      <c r="O2" s="109"/>
    </row>
    <row r="3" spans="1:25" ht="14.45" customHeight="1" x14ac:dyDescent="0.25">
      <c r="C3" s="109"/>
      <c r="D3" s="109"/>
      <c r="E3" s="109"/>
      <c r="F3" s="109"/>
      <c r="G3" s="109"/>
      <c r="H3" s="109"/>
      <c r="I3" s="109"/>
      <c r="J3" s="109"/>
      <c r="K3" s="109"/>
      <c r="L3" s="109"/>
      <c r="M3" s="109"/>
      <c r="N3" s="109"/>
      <c r="O3" s="109"/>
    </row>
    <row r="4" spans="1:25" x14ac:dyDescent="0.25">
      <c r="C4" s="109"/>
      <c r="D4" s="109"/>
      <c r="E4" s="109"/>
      <c r="F4" s="109"/>
      <c r="G4" s="109"/>
      <c r="H4" s="109"/>
      <c r="I4" s="109"/>
      <c r="J4" s="109"/>
      <c r="K4" s="109"/>
      <c r="L4" s="109"/>
      <c r="M4" s="109"/>
      <c r="N4" s="109"/>
      <c r="O4" s="109"/>
    </row>
    <row r="5" spans="1:25" ht="15" customHeight="1" x14ac:dyDescent="0.25">
      <c r="A5" s="108" t="s">
        <v>65</v>
      </c>
      <c r="B5" s="108"/>
      <c r="C5" s="109" t="s">
        <v>73</v>
      </c>
      <c r="D5" s="109"/>
      <c r="E5" s="109"/>
      <c r="F5" s="109"/>
      <c r="G5" s="109"/>
      <c r="H5" s="109"/>
      <c r="I5" s="109"/>
      <c r="J5" s="109"/>
      <c r="K5" s="109"/>
      <c r="L5" s="109"/>
      <c r="M5" s="109"/>
      <c r="N5" s="109"/>
      <c r="O5" s="109"/>
    </row>
    <row r="6" spans="1:25" ht="15" customHeight="1" x14ac:dyDescent="0.25">
      <c r="C6" s="109"/>
      <c r="D6" s="109"/>
      <c r="E6" s="109"/>
      <c r="F6" s="109"/>
      <c r="G6" s="109"/>
      <c r="H6" s="109"/>
      <c r="I6" s="109"/>
      <c r="J6" s="109"/>
      <c r="K6" s="109"/>
      <c r="L6" s="109"/>
      <c r="M6" s="109"/>
      <c r="N6" s="109"/>
      <c r="O6" s="109"/>
    </row>
    <row r="7" spans="1:25" x14ac:dyDescent="0.25">
      <c r="C7" s="109"/>
      <c r="D7" s="109"/>
      <c r="E7" s="109"/>
      <c r="F7" s="109"/>
      <c r="G7" s="109"/>
      <c r="H7" s="109"/>
      <c r="I7" s="109"/>
      <c r="J7" s="109"/>
      <c r="K7" s="109"/>
      <c r="L7" s="109"/>
      <c r="M7" s="109"/>
      <c r="N7" s="109"/>
      <c r="O7" s="109"/>
    </row>
    <row r="8" spans="1:25" x14ac:dyDescent="0.25">
      <c r="C8" s="109"/>
      <c r="D8" s="109"/>
      <c r="E8" s="109"/>
      <c r="F8" s="109"/>
      <c r="G8" s="109"/>
      <c r="H8" s="109"/>
      <c r="I8" s="109"/>
      <c r="J8" s="109"/>
      <c r="K8" s="109"/>
      <c r="L8" s="109"/>
      <c r="M8" s="109"/>
      <c r="N8" s="109"/>
      <c r="O8" s="109"/>
    </row>
    <row r="9" spans="1:25" ht="15.75" thickBot="1" x14ac:dyDescent="0.3"/>
    <row r="10" spans="1:25" ht="31.9" customHeight="1" thickBot="1" x14ac:dyDescent="0.3">
      <c r="A10" s="86" t="s">
        <v>12</v>
      </c>
      <c r="B10" s="11" t="s">
        <v>3</v>
      </c>
      <c r="C10" s="11" t="s">
        <v>0</v>
      </c>
      <c r="D10" s="11" t="s">
        <v>64</v>
      </c>
      <c r="E10" s="11">
        <v>1</v>
      </c>
      <c r="F10" s="11">
        <v>2</v>
      </c>
      <c r="G10" s="11">
        <v>3</v>
      </c>
      <c r="H10" s="11">
        <v>4</v>
      </c>
      <c r="I10" s="11">
        <v>5</v>
      </c>
      <c r="J10" s="11">
        <v>6</v>
      </c>
      <c r="K10" s="11">
        <v>7</v>
      </c>
      <c r="L10" s="11">
        <v>8</v>
      </c>
      <c r="M10" s="11">
        <v>9</v>
      </c>
      <c r="N10" s="11">
        <v>10</v>
      </c>
      <c r="O10" s="12"/>
      <c r="Q10" t="s">
        <v>34</v>
      </c>
      <c r="R10" t="s">
        <v>35</v>
      </c>
      <c r="T10" s="1" t="s">
        <v>36</v>
      </c>
      <c r="U10" s="1" t="s">
        <v>37</v>
      </c>
      <c r="W10" s="1" t="s">
        <v>0</v>
      </c>
      <c r="X10" s="1" t="s">
        <v>11</v>
      </c>
      <c r="Y10" s="1" t="s">
        <v>53</v>
      </c>
    </row>
    <row r="11" spans="1:25" x14ac:dyDescent="0.25">
      <c r="A11" s="3">
        <v>1</v>
      </c>
      <c r="B11" s="4">
        <v>715</v>
      </c>
      <c r="C11" s="7">
        <v>450</v>
      </c>
      <c r="D11" s="41" t="s">
        <v>1</v>
      </c>
      <c r="E11" s="42" t="s">
        <v>6</v>
      </c>
      <c r="F11" s="42" t="s">
        <v>5</v>
      </c>
      <c r="G11" s="42"/>
      <c r="H11" s="42"/>
      <c r="I11" s="42"/>
      <c r="J11" s="42"/>
      <c r="K11" s="42"/>
      <c r="L11" s="42"/>
      <c r="M11" s="42"/>
      <c r="N11" s="42"/>
      <c r="O11" s="43" t="s">
        <v>10</v>
      </c>
      <c r="Q11">
        <v>1</v>
      </c>
      <c r="R11">
        <v>1</v>
      </c>
      <c r="T11" s="1" t="s">
        <v>24</v>
      </c>
      <c r="U11" s="1">
        <v>0</v>
      </c>
      <c r="W11">
        <v>10</v>
      </c>
      <c r="X11">
        <f>(ROUNDUP((IF((E$14*1.4666/E$25)/E$23&gt;(IF((ROUNDUP((E$18*E$19/E$20)/(3600/$W11),0))=0,0,INDEX('DHM Lane Closure 1WA'!$R$11:$R$1611,MATCH(ROUNDUP((ROUNDUP((E$18*E$19/E$20)/(3600/$W11),0)),0),'DHM Lane Closure 1WA'!$Q$11:$Q$1611,0)))),(IF((ROUNDUP((E$18*E$19/E$20)/(3600/$W11),0))=0,0,INDEX('DHM Lane Closure 1WA'!$R$11:$R$1611,MATCH(ROUNDUP((ROUNDUP((E$18*E$19/E$20)/(3600/$W11),0)),0),'DHM Lane Closure 1WA'!$Q$11:$Q$1611,0))))*E$23,ROUNDUP((E$14*1.4666/E$25)/E$23,0)*E$23+((IF((ROUNDUP((E$18*E$19/E$20)/(3600/$W11),0))=0,0,INDEX('DHM Lane Closure 1WA'!$R$11:$R$1611,MATCH(ROUNDUP((ROUNDUP((E$18*E$19/E$20)/(3600/$W11),0)),0),'DHM Lane Closure 1WA'!$Q$11:$Q$1611,0))))-ROUNDUP((E$14*1.4666/E$25)/E$23,0))*E$24))/5,0)*5)+(ROUNDUP((IF((F$14*1.4666/F$25)/F$23&gt;(IF((ROUNDUP((F$18*F$19/F$20)/(3600/$W11),0))=0,0,INDEX('DHM Lane Closure 1WA'!$R$11:$R$1611,MATCH(ROUNDUP((ROUNDUP((F$18*F$19/F$20)/(3600/$W11),0)),0),'DHM Lane Closure 1WA'!$Q$11:$Q$1611,0)))),(IF((ROUNDUP((F$18*F$19/F$20)/(3600/$W11),0))=0,0,INDEX('DHM Lane Closure 1WA'!$R$11:$R$1611,MATCH(ROUNDUP((ROUNDUP((F$18*F$19/F$20)/(3600/$W11),0)),0),'DHM Lane Closure 1WA'!$Q$11:$Q$1611,0))))*F$23,ROUNDUP((F$14*1.4666/F$25)/F$23,0)*F$23+((IF((ROUNDUP((F$18*F$19/F$20)/(3600/$W11),0))=0,0,INDEX('DHM Lane Closure 1WA'!$R$11:$R$1611,MATCH(ROUNDUP((ROUNDUP((F$18*F$19/F$20)/(3600/$W11),0)),0),'DHM Lane Closure 1WA'!$Q$11:$Q$1611,0))))-ROUNDUP((F$14*1.4666/F$25)/F$23,0))*F$24))/5,0)*5)+(ROUNDUP((IF((G$14*1.4666/G$25)/G$23&gt;(IF((ROUNDUP((G$18*G$19/G$20)/(3600/$W11),0))=0,0,INDEX('DHM Lane Closure 1WA'!$R$11:$R$1611,MATCH(ROUNDUP((ROUNDUP((G$18*G$19/G$20)/(3600/$W11),0)),0),'DHM Lane Closure 1WA'!$Q$11:$Q$1611,0)))),(IF((ROUNDUP((G$18*G$19/G$20)/(3600/$W11),0))=0,0,INDEX('DHM Lane Closure 1WA'!$R$11:$R$1611,MATCH(ROUNDUP((ROUNDUP((G$18*G$19/G$20)/(3600/$W11),0)),0),'DHM Lane Closure 1WA'!$Q$11:$Q$1611,0))))*G$23,ROUNDUP((G$14*1.4666/G$25)/G$23,0)*G$23+((IF((ROUNDUP((G$18*G$19/G$20)/(3600/$W11),0))=0,0,INDEX('DHM Lane Closure 1WA'!$R$11:$R$1611,MATCH(ROUNDUP((ROUNDUP((G$18*G$19/G$20)/(3600/$W11),0)),0),'DHM Lane Closure 1WA'!$Q$11:$Q$1611,0))))-ROUNDUP((G$14*1.4666/G$25)/G$23,0))*G$24))/5,0)*5)+(ROUNDUP((IF((H$14*1.4666/H$25)/H$23&gt;(IF((ROUNDUP((H$18*H$19/H$20)/(3600/$W11),0))=0,0,INDEX('DHM Lane Closure 1WA'!$R$11:$R$1611,MATCH(ROUNDUP((ROUNDUP((H$18*H$19/H$20)/(3600/$W11),0)),0),'DHM Lane Closure 1WA'!$Q$11:$Q$1611,0)))),(IF((ROUNDUP((H$18*H$19/H$20)/(3600/$W11),0))=0,0,INDEX('DHM Lane Closure 1WA'!$R$11:$R$1611,MATCH(ROUNDUP((ROUNDUP((H$18*H$19/H$20)/(3600/$W11),0)),0),'DHM Lane Closure 1WA'!$Q$11:$Q$1611,0))))*H$23,ROUNDUP((H$14*1.4666/H$25)/H$23,0)*H$23+((IF((ROUNDUP((H$18*H$19/H$20)/(3600/$W11),0))=0,0,INDEX('DHM Lane Closure 1WA'!$R$11:$R$1611,MATCH(ROUNDUP((ROUNDUP((H$18*H$19/H$20)/(3600/$W11),0)),0),'DHM Lane Closure 1WA'!$Q$11:$Q$1611,0))))-ROUNDUP((H$14*1.4666/H$25)/H$23,0))*H$24))/5,0)*5)+(ROUNDUP((IF((I$14*1.4666/I$25)/I$23&gt;(IF((ROUNDUP((I$18*I$19/I$20)/(3600/$W11),0))=0,0,INDEX('DHM Lane Closure 1WA'!$R$11:$R$1611,MATCH(ROUNDUP((ROUNDUP((I$18*I$19/I$20)/(3600/$W11),0)),0),'DHM Lane Closure 1WA'!$Q$11:$Q$1611,0)))),(IF((ROUNDUP((I$18*I$19/I$20)/(3600/$W11),0))=0,0,INDEX('DHM Lane Closure 1WA'!$R$11:$R$1611,MATCH(ROUNDUP((ROUNDUP((I$18*I$19/I$20)/(3600/$W11),0)),0),'DHM Lane Closure 1WA'!$Q$11:$Q$1611,0))))*I$23,ROUNDUP((I$14*1.4666/I$25)/I$23,0)*I$23+((IF((ROUNDUP((I$18*I$19/I$20)/(3600/$W11),0))=0,0,INDEX('DHM Lane Closure 1WA'!$R$11:$R$1611,MATCH(ROUNDUP((ROUNDUP((I$18*I$19/I$20)/(3600/$W11),0)),0),'DHM Lane Closure 1WA'!$Q$11:$Q$1611,0))))-ROUNDUP((I$14*1.4666/I$25)/I$23,0))*I$24))/5,0)*5)+(ROUNDUP((IF((J$14*1.4666/J$25)/J$23&gt;(IF((ROUNDUP((J$18*J$19/J$20)/(3600/$W11),0))=0,0,INDEX('DHM Lane Closure 1WA'!$R$11:$R$1611,MATCH(ROUNDUP((ROUNDUP((J$18*J$19/J$20)/(3600/$W11),0)),0),'DHM Lane Closure 1WA'!$Q$11:$Q$1611,0)))),(IF((ROUNDUP((J$18*J$19/J$20)/(3600/$W11),0))=0,0,INDEX('DHM Lane Closure 1WA'!$R$11:$R$1611,MATCH(ROUNDUP((ROUNDUP((J$18*J$19/J$20)/(3600/$W11),0)),0),'DHM Lane Closure 1WA'!$Q$11:$Q$1611,0))))*J$23,ROUNDUP((J$14*1.4666/J$25)/J$23,0)*J$23+((IF((ROUNDUP((J$18*J$19/J$20)/(3600/$W11),0))=0,0,INDEX('DHM Lane Closure 1WA'!$R$11:$R$1611,MATCH(ROUNDUP((ROUNDUP((J$18*J$19/J$20)/(3600/$W11),0)),0),'DHM Lane Closure 1WA'!$Q$11:$Q$1611,0))))-ROUNDUP((J$14*1.4666/J$25)/J$23,0))*J$24))/5,0)*5)+(ROUNDUP((IF((K$14*1.4666/K$25)/K$23&gt;(IF((ROUNDUP((K$18*K$19/K$20)/(3600/$W11),0))=0,0,INDEX('DHM Lane Closure 1WA'!$R$11:$R$1611,MATCH(ROUNDUP((ROUNDUP((K$18*K$19/K$20)/(3600/$W11),0)),0),'DHM Lane Closure 1WA'!$Q$11:$Q$1611,0)))),(IF((ROUNDUP((K$18*K$19/K$20)/(3600/$W11),0))=0,0,INDEX('DHM Lane Closure 1WA'!$R$11:$R$1611,MATCH(ROUNDUP((ROUNDUP((K$18*K$19/K$20)/(3600/$W11),0)),0),'DHM Lane Closure 1WA'!$Q$11:$Q$1611,0))))*K$23,ROUNDUP((K$14*1.4666/K$25)/K$23,0)*K$23+((IF((ROUNDUP((K$18*K$19/K$20)/(3600/$W11),0))=0,0,INDEX('DHM Lane Closure 1WA'!$R$11:$R$1611,MATCH(ROUNDUP((ROUNDUP((K$18*K$19/K$20)/(3600/$W11),0)),0),'DHM Lane Closure 1WA'!$Q$11:$Q$1611,0))))-ROUNDUP((K$14*1.4666/K$25)/K$23,0))*K$24))/5,0)*5)+(ROUNDUP((IF((L$14*1.4666/L$25)/L$23&gt;(IF((ROUNDUP((L$18*L$19/L$20)/(3600/$W11),0))=0,0,INDEX('DHM Lane Closure 1WA'!$R$11:$R$1611,MATCH(ROUNDUP((ROUNDUP((L$18*L$19/L$20)/(3600/$W11),0)),0),'DHM Lane Closure 1WA'!$Q$11:$Q$1611,0)))),(IF((ROUNDUP((L$18*L$19/L$20)/(3600/$W11),0))=0,0,INDEX('DHM Lane Closure 1WA'!$R$11:$R$1611,MATCH(ROUNDUP((ROUNDUP((L$18*L$19/L$20)/(3600/$W11),0)),0),'DHM Lane Closure 1WA'!$Q$11:$Q$1611,0))))*L$23,ROUNDUP((L$14*1.4666/L$25)/L$23,0)*L$23+((IF((ROUNDUP((L$18*L$19/L$20)/(3600/$W11),0))=0,0,INDEX('DHM Lane Closure 1WA'!$R$11:$R$1611,MATCH(ROUNDUP((ROUNDUP((L$18*L$19/L$20)/(3600/$W11),0)),0),'DHM Lane Closure 1WA'!$Q$11:$Q$1611,0))))-ROUNDUP((L$14*1.4666/L$25)/L$23,0))*L$24))/5,0)*5)+(ROUNDUP((IF((M$14*1.4666/M$25)/M$23&gt;(IF((ROUNDUP((M$18*M$19/M$20)/(3600/$W11),0))=0,0,INDEX('DHM Lane Closure 1WA'!$R$11:$R$1611,MATCH(ROUNDUP((ROUNDUP((M$18*M$19/M$20)/(3600/$W11),0)),0),'DHM Lane Closure 1WA'!$Q$11:$Q$1611,0)))),(IF((ROUNDUP((M$18*M$19/M$20)/(3600/$W11),0))=0,0,INDEX('DHM Lane Closure 1WA'!$R$11:$R$1611,MATCH(ROUNDUP((ROUNDUP((M$18*M$19/M$20)/(3600/$W11),0)),0),'DHM Lane Closure 1WA'!$Q$11:$Q$1611,0))))*M$23,ROUNDUP((M$14*1.4666/M$25)/M$23,0)*M$23+((IF((ROUNDUP((M$18*M$19/M$20)/(3600/$W11),0))=0,0,INDEX('DHM Lane Closure 1WA'!$R$11:$R$1611,MATCH(ROUNDUP((ROUNDUP((M$18*M$19/M$20)/(3600/$W11),0)),0),'DHM Lane Closure 1WA'!$Q$11:$Q$1611,0))))-ROUNDUP((M$14*1.4666/M$25)/M$23,0))*M$24))/5,0)*5)+(ROUNDUP((IF((N$14*1.4666/N$25)/N$23&gt;(IF((ROUNDUP((N$18*N$19/N$20)/(3600/$W11),0))=0,0,INDEX('DHM Lane Closure 1WA'!$R$11:$R$1611,MATCH(ROUNDUP((ROUNDUP((N$18*N$19/N$20)/(3600/$W11),0)),0),'DHM Lane Closure 1WA'!$Q$11:$Q$1611,0)))),(IF((ROUNDUP((N$18*N$19/N$20)/(3600/$W11),0))=0,0,INDEX('DHM Lane Closure 1WA'!$R$11:$R$1611,MATCH(ROUNDUP((ROUNDUP((N$18*N$19/N$20)/(3600/$W11),0)),0),'DHM Lane Closure 1WA'!$Q$11:$Q$1611,0))))*N$23,ROUNDUP((N$14*1.4666/N$25)/N$23,0)*N$23+((IF((ROUNDUP((N$18*N$19/N$20)/(3600/$W11),0))=0,0,INDEX('DHM Lane Closure 1WA'!$R$11:$R$1611,MATCH(ROUNDUP((ROUNDUP((N$18*N$19/N$20)/(3600/$W11),0)),0),'DHM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195</v>
      </c>
      <c r="Y11">
        <f>ROUNDDOWN(IF(X11&gt;W11,1.5,IF(W11&gt;600,1.4,W11/600)),3)</f>
        <v>1.5</v>
      </c>
    </row>
    <row r="12" spans="1:25" x14ac:dyDescent="0.25">
      <c r="A12" s="5"/>
      <c r="B12" s="1"/>
      <c r="C12" s="1"/>
      <c r="D12" s="44" t="s">
        <v>21</v>
      </c>
      <c r="E12" s="45">
        <v>2500</v>
      </c>
      <c r="F12" s="45">
        <v>2500</v>
      </c>
      <c r="G12" s="45">
        <v>0</v>
      </c>
      <c r="H12" s="45">
        <v>0</v>
      </c>
      <c r="I12" s="45">
        <v>0</v>
      </c>
      <c r="J12" s="45">
        <v>0</v>
      </c>
      <c r="K12" s="45">
        <v>0</v>
      </c>
      <c r="L12" s="45">
        <v>0</v>
      </c>
      <c r="M12" s="45">
        <v>0</v>
      </c>
      <c r="N12" s="45">
        <v>0</v>
      </c>
      <c r="O12" s="46" t="s">
        <v>8</v>
      </c>
      <c r="Q12">
        <v>2</v>
      </c>
      <c r="R12">
        <v>3</v>
      </c>
      <c r="T12" s="1" t="s">
        <v>25</v>
      </c>
      <c r="U12" s="1">
        <v>0.19900000000000001</v>
      </c>
      <c r="W12">
        <v>20</v>
      </c>
      <c r="X12">
        <f>(ROUNDUP((IF((E$14*1.4666/E$25)/E$23&gt;(IF((ROUNDUP((E$18*E$19/E$20)/(3600/$W12),0))=0,0,INDEX('DHM Lane Closure 1WA'!$R$11:$R$1611,MATCH(ROUNDUP((ROUNDUP((E$18*E$19/E$20)/(3600/$W12),0)),0),'DHM Lane Closure 1WA'!$Q$11:$Q$1611,0)))),(IF((ROUNDUP((E$18*E$19/E$20)/(3600/$W12),0))=0,0,INDEX('DHM Lane Closure 1WA'!$R$11:$R$1611,MATCH(ROUNDUP((ROUNDUP((E$18*E$19/E$20)/(3600/$W12),0)),0),'DHM Lane Closure 1WA'!$Q$11:$Q$1611,0))))*E$23,ROUNDUP((E$14*1.4666/E$25)/E$23,0)*E$23+((IF((ROUNDUP((E$18*E$19/E$20)/(3600/$W12),0))=0,0,INDEX('DHM Lane Closure 1WA'!$R$11:$R$1611,MATCH(ROUNDUP((ROUNDUP((E$18*E$19/E$20)/(3600/$W12),0)),0),'DHM Lane Closure 1WA'!$Q$11:$Q$1611,0))))-ROUNDUP((E$14*1.4666/E$25)/E$23,0))*E$24))/5,0)*5)+(ROUNDUP((IF((F$14*1.4666/F$25)/F$23&gt;(IF((ROUNDUP((F$18*F$19/F$20)/(3600/$W12),0))=0,0,INDEX('DHM Lane Closure 1WA'!$R$11:$R$1611,MATCH(ROUNDUP((ROUNDUP((F$18*F$19/F$20)/(3600/$W12),0)),0),'DHM Lane Closure 1WA'!$Q$11:$Q$1611,0)))),(IF((ROUNDUP((F$18*F$19/F$20)/(3600/$W12),0))=0,0,INDEX('DHM Lane Closure 1WA'!$R$11:$R$1611,MATCH(ROUNDUP((ROUNDUP((F$18*F$19/F$20)/(3600/$W12),0)),0),'DHM Lane Closure 1WA'!$Q$11:$Q$1611,0))))*F$23,ROUNDUP((F$14*1.4666/F$25)/F$23,0)*F$23+((IF((ROUNDUP((F$18*F$19/F$20)/(3600/$W12),0))=0,0,INDEX('DHM Lane Closure 1WA'!$R$11:$R$1611,MATCH(ROUNDUP((ROUNDUP((F$18*F$19/F$20)/(3600/$W12),0)),0),'DHM Lane Closure 1WA'!$Q$11:$Q$1611,0))))-ROUNDUP((F$14*1.4666/F$25)/F$23,0))*F$24))/5,0)*5)+(ROUNDUP((IF((G$14*1.4666/G$25)/G$23&gt;(IF((ROUNDUP((G$18*G$19/G$20)/(3600/$W12),0))=0,0,INDEX('DHM Lane Closure 1WA'!$R$11:$R$1611,MATCH(ROUNDUP((ROUNDUP((G$18*G$19/G$20)/(3600/$W12),0)),0),'DHM Lane Closure 1WA'!$Q$11:$Q$1611,0)))),(IF((ROUNDUP((G$18*G$19/G$20)/(3600/$W12),0))=0,0,INDEX('DHM Lane Closure 1WA'!$R$11:$R$1611,MATCH(ROUNDUP((ROUNDUP((G$18*G$19/G$20)/(3600/$W12),0)),0),'DHM Lane Closure 1WA'!$Q$11:$Q$1611,0))))*G$23,ROUNDUP((G$14*1.4666/G$25)/G$23,0)*G$23+((IF((ROUNDUP((G$18*G$19/G$20)/(3600/$W12),0))=0,0,INDEX('DHM Lane Closure 1WA'!$R$11:$R$1611,MATCH(ROUNDUP((ROUNDUP((G$18*G$19/G$20)/(3600/$W12),0)),0),'DHM Lane Closure 1WA'!$Q$11:$Q$1611,0))))-ROUNDUP((G$14*1.4666/G$25)/G$23,0))*G$24))/5,0)*5)+(ROUNDUP((IF((H$14*1.4666/H$25)/H$23&gt;(IF((ROUNDUP((H$18*H$19/H$20)/(3600/$W12),0))=0,0,INDEX('DHM Lane Closure 1WA'!$R$11:$R$1611,MATCH(ROUNDUP((ROUNDUP((H$18*H$19/H$20)/(3600/$W12),0)),0),'DHM Lane Closure 1WA'!$Q$11:$Q$1611,0)))),(IF((ROUNDUP((H$18*H$19/H$20)/(3600/$W12),0))=0,0,INDEX('DHM Lane Closure 1WA'!$R$11:$R$1611,MATCH(ROUNDUP((ROUNDUP((H$18*H$19/H$20)/(3600/$W12),0)),0),'DHM Lane Closure 1WA'!$Q$11:$Q$1611,0))))*H$23,ROUNDUP((H$14*1.4666/H$25)/H$23,0)*H$23+((IF((ROUNDUP((H$18*H$19/H$20)/(3600/$W12),0))=0,0,INDEX('DHM Lane Closure 1WA'!$R$11:$R$1611,MATCH(ROUNDUP((ROUNDUP((H$18*H$19/H$20)/(3600/$W12),0)),0),'DHM Lane Closure 1WA'!$Q$11:$Q$1611,0))))-ROUNDUP((H$14*1.4666/H$25)/H$23,0))*H$24))/5,0)*5)+(ROUNDUP((IF((I$14*1.4666/I$25)/I$23&gt;(IF((ROUNDUP((I$18*I$19/I$20)/(3600/$W12),0))=0,0,INDEX('DHM Lane Closure 1WA'!$R$11:$R$1611,MATCH(ROUNDUP((ROUNDUP((I$18*I$19/I$20)/(3600/$W12),0)),0),'DHM Lane Closure 1WA'!$Q$11:$Q$1611,0)))),(IF((ROUNDUP((I$18*I$19/I$20)/(3600/$W12),0))=0,0,INDEX('DHM Lane Closure 1WA'!$R$11:$R$1611,MATCH(ROUNDUP((ROUNDUP((I$18*I$19/I$20)/(3600/$W12),0)),0),'DHM Lane Closure 1WA'!$Q$11:$Q$1611,0))))*I$23,ROUNDUP((I$14*1.4666/I$25)/I$23,0)*I$23+((IF((ROUNDUP((I$18*I$19/I$20)/(3600/$W12),0))=0,0,INDEX('DHM Lane Closure 1WA'!$R$11:$R$1611,MATCH(ROUNDUP((ROUNDUP((I$18*I$19/I$20)/(3600/$W12),0)),0),'DHM Lane Closure 1WA'!$Q$11:$Q$1611,0))))-ROUNDUP((I$14*1.4666/I$25)/I$23,0))*I$24))/5,0)*5)+(ROUNDUP((IF((J$14*1.4666/J$25)/J$23&gt;(IF((ROUNDUP((J$18*J$19/J$20)/(3600/$W12),0))=0,0,INDEX('DHM Lane Closure 1WA'!$R$11:$R$1611,MATCH(ROUNDUP((ROUNDUP((J$18*J$19/J$20)/(3600/$W12),0)),0),'DHM Lane Closure 1WA'!$Q$11:$Q$1611,0)))),(IF((ROUNDUP((J$18*J$19/J$20)/(3600/$W12),0))=0,0,INDEX('DHM Lane Closure 1WA'!$R$11:$R$1611,MATCH(ROUNDUP((ROUNDUP((J$18*J$19/J$20)/(3600/$W12),0)),0),'DHM Lane Closure 1WA'!$Q$11:$Q$1611,0))))*J$23,ROUNDUP((J$14*1.4666/J$25)/J$23,0)*J$23+((IF((ROUNDUP((J$18*J$19/J$20)/(3600/$W12),0))=0,0,INDEX('DHM Lane Closure 1WA'!$R$11:$R$1611,MATCH(ROUNDUP((ROUNDUP((J$18*J$19/J$20)/(3600/$W12),0)),0),'DHM Lane Closure 1WA'!$Q$11:$Q$1611,0))))-ROUNDUP((J$14*1.4666/J$25)/J$23,0))*J$24))/5,0)*5)+(ROUNDUP((IF((K$14*1.4666/K$25)/K$23&gt;(IF((ROUNDUP((K$18*K$19/K$20)/(3600/$W12),0))=0,0,INDEX('DHM Lane Closure 1WA'!$R$11:$R$1611,MATCH(ROUNDUP((ROUNDUP((K$18*K$19/K$20)/(3600/$W12),0)),0),'DHM Lane Closure 1WA'!$Q$11:$Q$1611,0)))),(IF((ROUNDUP((K$18*K$19/K$20)/(3600/$W12),0))=0,0,INDEX('DHM Lane Closure 1WA'!$R$11:$R$1611,MATCH(ROUNDUP((ROUNDUP((K$18*K$19/K$20)/(3600/$W12),0)),0),'DHM Lane Closure 1WA'!$Q$11:$Q$1611,0))))*K$23,ROUNDUP((K$14*1.4666/K$25)/K$23,0)*K$23+((IF((ROUNDUP((K$18*K$19/K$20)/(3600/$W12),0))=0,0,INDEX('DHM Lane Closure 1WA'!$R$11:$R$1611,MATCH(ROUNDUP((ROUNDUP((K$18*K$19/K$20)/(3600/$W12),0)),0),'DHM Lane Closure 1WA'!$Q$11:$Q$1611,0))))-ROUNDUP((K$14*1.4666/K$25)/K$23,0))*K$24))/5,0)*5)+(ROUNDUP((IF((L$14*1.4666/L$25)/L$23&gt;(IF((ROUNDUP((L$18*L$19/L$20)/(3600/$W12),0))=0,0,INDEX('DHM Lane Closure 1WA'!$R$11:$R$1611,MATCH(ROUNDUP((ROUNDUP((L$18*L$19/L$20)/(3600/$W12),0)),0),'DHM Lane Closure 1WA'!$Q$11:$Q$1611,0)))),(IF((ROUNDUP((L$18*L$19/L$20)/(3600/$W12),0))=0,0,INDEX('DHM Lane Closure 1WA'!$R$11:$R$1611,MATCH(ROUNDUP((ROUNDUP((L$18*L$19/L$20)/(3600/$W12),0)),0),'DHM Lane Closure 1WA'!$Q$11:$Q$1611,0))))*L$23,ROUNDUP((L$14*1.4666/L$25)/L$23,0)*L$23+((IF((ROUNDUP((L$18*L$19/L$20)/(3600/$W12),0))=0,0,INDEX('DHM Lane Closure 1WA'!$R$11:$R$1611,MATCH(ROUNDUP((ROUNDUP((L$18*L$19/L$20)/(3600/$W12),0)),0),'DHM Lane Closure 1WA'!$Q$11:$Q$1611,0))))-ROUNDUP((L$14*1.4666/L$25)/L$23,0))*L$24))/5,0)*5)+(ROUNDUP((IF((M$14*1.4666/M$25)/M$23&gt;(IF((ROUNDUP((M$18*M$19/M$20)/(3600/$W12),0))=0,0,INDEX('DHM Lane Closure 1WA'!$R$11:$R$1611,MATCH(ROUNDUP((ROUNDUP((M$18*M$19/M$20)/(3600/$W12),0)),0),'DHM Lane Closure 1WA'!$Q$11:$Q$1611,0)))),(IF((ROUNDUP((M$18*M$19/M$20)/(3600/$W12),0))=0,0,INDEX('DHM Lane Closure 1WA'!$R$11:$R$1611,MATCH(ROUNDUP((ROUNDUP((M$18*M$19/M$20)/(3600/$W12),0)),0),'DHM Lane Closure 1WA'!$Q$11:$Q$1611,0))))*M$23,ROUNDUP((M$14*1.4666/M$25)/M$23,0)*M$23+((IF((ROUNDUP((M$18*M$19/M$20)/(3600/$W12),0))=0,0,INDEX('DHM Lane Closure 1WA'!$R$11:$R$1611,MATCH(ROUNDUP((ROUNDUP((M$18*M$19/M$20)/(3600/$W12),0)),0),'DHM Lane Closure 1WA'!$Q$11:$Q$1611,0))))-ROUNDUP((M$14*1.4666/M$25)/M$23,0))*M$24))/5,0)*5)+(ROUNDUP((IF((N$14*1.4666/N$25)/N$23&gt;(IF((ROUNDUP((N$18*N$19/N$20)/(3600/$W12),0))=0,0,INDEX('DHM Lane Closure 1WA'!$R$11:$R$1611,MATCH(ROUNDUP((ROUNDUP((N$18*N$19/N$20)/(3600/$W12),0)),0),'DHM Lane Closure 1WA'!$Q$11:$Q$1611,0)))),(IF((ROUNDUP((N$18*N$19/N$20)/(3600/$W12),0))=0,0,INDEX('DHM Lane Closure 1WA'!$R$11:$R$1611,MATCH(ROUNDUP((ROUNDUP((N$18*N$19/N$20)/(3600/$W12),0)),0),'DHM Lane Closure 1WA'!$Q$11:$Q$1611,0))))*N$23,ROUNDUP((N$14*1.4666/N$25)/N$23,0)*N$23+((IF((ROUNDUP((N$18*N$19/N$20)/(3600/$W12),0))=0,0,INDEX('DHM Lane Closure 1WA'!$R$11:$R$1611,MATCH(ROUNDUP((ROUNDUP((N$18*N$19/N$20)/(3600/$W12),0)),0),'DHM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200</v>
      </c>
      <c r="Y12">
        <f t="shared" ref="Y12:Y69" si="0">ROUNDDOWN(IF(X12&gt;W12,1.5,IF(W12&gt;600,1.4,W12/600)),3)</f>
        <v>1.5</v>
      </c>
    </row>
    <row r="13" spans="1:25" x14ac:dyDescent="0.25">
      <c r="A13" s="5"/>
      <c r="C13" s="1"/>
      <c r="D13" s="8" t="s">
        <v>57</v>
      </c>
      <c r="E13" s="62">
        <v>35</v>
      </c>
      <c r="F13" s="62">
        <v>35</v>
      </c>
      <c r="G13" s="62">
        <v>25</v>
      </c>
      <c r="H13" s="62">
        <v>25</v>
      </c>
      <c r="I13" s="62">
        <v>25</v>
      </c>
      <c r="J13" s="62">
        <v>25</v>
      </c>
      <c r="K13" s="62">
        <v>25</v>
      </c>
      <c r="L13" s="62">
        <v>25</v>
      </c>
      <c r="M13" s="62">
        <v>25</v>
      </c>
      <c r="N13" s="62">
        <v>25</v>
      </c>
      <c r="O13" s="63"/>
      <c r="Q13">
        <v>3</v>
      </c>
      <c r="R13">
        <v>4</v>
      </c>
      <c r="T13" s="1" t="s">
        <v>26</v>
      </c>
      <c r="U13" s="1">
        <v>0.39900000000000002</v>
      </c>
      <c r="W13">
        <v>30</v>
      </c>
      <c r="X13">
        <f>(ROUNDUP((IF((E$14*1.4666/E$25)/E$23&gt;(IF((ROUNDUP((E$18*E$19/E$20)/(3600/$W13),0))=0,0,INDEX('DHM Lane Closure 1WA'!$R$11:$R$1611,MATCH(ROUNDUP((ROUNDUP((E$18*E$19/E$20)/(3600/$W13),0)),0),'DHM Lane Closure 1WA'!$Q$11:$Q$1611,0)))),(IF((ROUNDUP((E$18*E$19/E$20)/(3600/$W13),0))=0,0,INDEX('DHM Lane Closure 1WA'!$R$11:$R$1611,MATCH(ROUNDUP((ROUNDUP((E$18*E$19/E$20)/(3600/$W13),0)),0),'DHM Lane Closure 1WA'!$Q$11:$Q$1611,0))))*E$23,ROUNDUP((E$14*1.4666/E$25)/E$23,0)*E$23+((IF((ROUNDUP((E$18*E$19/E$20)/(3600/$W13),0))=0,0,INDEX('DHM Lane Closure 1WA'!$R$11:$R$1611,MATCH(ROUNDUP((ROUNDUP((E$18*E$19/E$20)/(3600/$W13),0)),0),'DHM Lane Closure 1WA'!$Q$11:$Q$1611,0))))-ROUNDUP((E$14*1.4666/E$25)/E$23,0))*E$24))/5,0)*5)+(ROUNDUP((IF((F$14*1.4666/F$25)/F$23&gt;(IF((ROUNDUP((F$18*F$19/F$20)/(3600/$W13),0))=0,0,INDEX('DHM Lane Closure 1WA'!$R$11:$R$1611,MATCH(ROUNDUP((ROUNDUP((F$18*F$19/F$20)/(3600/$W13),0)),0),'DHM Lane Closure 1WA'!$Q$11:$Q$1611,0)))),(IF((ROUNDUP((F$18*F$19/F$20)/(3600/$W13),0))=0,0,INDEX('DHM Lane Closure 1WA'!$R$11:$R$1611,MATCH(ROUNDUP((ROUNDUP((F$18*F$19/F$20)/(3600/$W13),0)),0),'DHM Lane Closure 1WA'!$Q$11:$Q$1611,0))))*F$23,ROUNDUP((F$14*1.4666/F$25)/F$23,0)*F$23+((IF((ROUNDUP((F$18*F$19/F$20)/(3600/$W13),0))=0,0,INDEX('DHM Lane Closure 1WA'!$R$11:$R$1611,MATCH(ROUNDUP((ROUNDUP((F$18*F$19/F$20)/(3600/$W13),0)),0),'DHM Lane Closure 1WA'!$Q$11:$Q$1611,0))))-ROUNDUP((F$14*1.4666/F$25)/F$23,0))*F$24))/5,0)*5)+(ROUNDUP((IF((G$14*1.4666/G$25)/G$23&gt;(IF((ROUNDUP((G$18*G$19/G$20)/(3600/$W13),0))=0,0,INDEX('DHM Lane Closure 1WA'!$R$11:$R$1611,MATCH(ROUNDUP((ROUNDUP((G$18*G$19/G$20)/(3600/$W13),0)),0),'DHM Lane Closure 1WA'!$Q$11:$Q$1611,0)))),(IF((ROUNDUP((G$18*G$19/G$20)/(3600/$W13),0))=0,0,INDEX('DHM Lane Closure 1WA'!$R$11:$R$1611,MATCH(ROUNDUP((ROUNDUP((G$18*G$19/G$20)/(3600/$W13),0)),0),'DHM Lane Closure 1WA'!$Q$11:$Q$1611,0))))*G$23,ROUNDUP((G$14*1.4666/G$25)/G$23,0)*G$23+((IF((ROUNDUP((G$18*G$19/G$20)/(3600/$W13),0))=0,0,INDEX('DHM Lane Closure 1WA'!$R$11:$R$1611,MATCH(ROUNDUP((ROUNDUP((G$18*G$19/G$20)/(3600/$W13),0)),0),'DHM Lane Closure 1WA'!$Q$11:$Q$1611,0))))-ROUNDUP((G$14*1.4666/G$25)/G$23,0))*G$24))/5,0)*5)+(ROUNDUP((IF((H$14*1.4666/H$25)/H$23&gt;(IF((ROUNDUP((H$18*H$19/H$20)/(3600/$W13),0))=0,0,INDEX('DHM Lane Closure 1WA'!$R$11:$R$1611,MATCH(ROUNDUP((ROUNDUP((H$18*H$19/H$20)/(3600/$W13),0)),0),'DHM Lane Closure 1WA'!$Q$11:$Q$1611,0)))),(IF((ROUNDUP((H$18*H$19/H$20)/(3600/$W13),0))=0,0,INDEX('DHM Lane Closure 1WA'!$R$11:$R$1611,MATCH(ROUNDUP((ROUNDUP((H$18*H$19/H$20)/(3600/$W13),0)),0),'DHM Lane Closure 1WA'!$Q$11:$Q$1611,0))))*H$23,ROUNDUP((H$14*1.4666/H$25)/H$23,0)*H$23+((IF((ROUNDUP((H$18*H$19/H$20)/(3600/$W13),0))=0,0,INDEX('DHM Lane Closure 1WA'!$R$11:$R$1611,MATCH(ROUNDUP((ROUNDUP((H$18*H$19/H$20)/(3600/$W13),0)),0),'DHM Lane Closure 1WA'!$Q$11:$Q$1611,0))))-ROUNDUP((H$14*1.4666/H$25)/H$23,0))*H$24))/5,0)*5)+(ROUNDUP((IF((I$14*1.4666/I$25)/I$23&gt;(IF((ROUNDUP((I$18*I$19/I$20)/(3600/$W13),0))=0,0,INDEX('DHM Lane Closure 1WA'!$R$11:$R$1611,MATCH(ROUNDUP((ROUNDUP((I$18*I$19/I$20)/(3600/$W13),0)),0),'DHM Lane Closure 1WA'!$Q$11:$Q$1611,0)))),(IF((ROUNDUP((I$18*I$19/I$20)/(3600/$W13),0))=0,0,INDEX('DHM Lane Closure 1WA'!$R$11:$R$1611,MATCH(ROUNDUP((ROUNDUP((I$18*I$19/I$20)/(3600/$W13),0)),0),'DHM Lane Closure 1WA'!$Q$11:$Q$1611,0))))*I$23,ROUNDUP((I$14*1.4666/I$25)/I$23,0)*I$23+((IF((ROUNDUP((I$18*I$19/I$20)/(3600/$W13),0))=0,0,INDEX('DHM Lane Closure 1WA'!$R$11:$R$1611,MATCH(ROUNDUP((ROUNDUP((I$18*I$19/I$20)/(3600/$W13),0)),0),'DHM Lane Closure 1WA'!$Q$11:$Q$1611,0))))-ROUNDUP((I$14*1.4666/I$25)/I$23,0))*I$24))/5,0)*5)+(ROUNDUP((IF((J$14*1.4666/J$25)/J$23&gt;(IF((ROUNDUP((J$18*J$19/J$20)/(3600/$W13),0))=0,0,INDEX('DHM Lane Closure 1WA'!$R$11:$R$1611,MATCH(ROUNDUP((ROUNDUP((J$18*J$19/J$20)/(3600/$W13),0)),0),'DHM Lane Closure 1WA'!$Q$11:$Q$1611,0)))),(IF((ROUNDUP((J$18*J$19/J$20)/(3600/$W13),0))=0,0,INDEX('DHM Lane Closure 1WA'!$R$11:$R$1611,MATCH(ROUNDUP((ROUNDUP((J$18*J$19/J$20)/(3600/$W13),0)),0),'DHM Lane Closure 1WA'!$Q$11:$Q$1611,0))))*J$23,ROUNDUP((J$14*1.4666/J$25)/J$23,0)*J$23+((IF((ROUNDUP((J$18*J$19/J$20)/(3600/$W13),0))=0,0,INDEX('DHM Lane Closure 1WA'!$R$11:$R$1611,MATCH(ROUNDUP((ROUNDUP((J$18*J$19/J$20)/(3600/$W13),0)),0),'DHM Lane Closure 1WA'!$Q$11:$Q$1611,0))))-ROUNDUP((J$14*1.4666/J$25)/J$23,0))*J$24))/5,0)*5)+(ROUNDUP((IF((K$14*1.4666/K$25)/K$23&gt;(IF((ROUNDUP((K$18*K$19/K$20)/(3600/$W13),0))=0,0,INDEX('DHM Lane Closure 1WA'!$R$11:$R$1611,MATCH(ROUNDUP((ROUNDUP((K$18*K$19/K$20)/(3600/$W13),0)),0),'DHM Lane Closure 1WA'!$Q$11:$Q$1611,0)))),(IF((ROUNDUP((K$18*K$19/K$20)/(3600/$W13),0))=0,0,INDEX('DHM Lane Closure 1WA'!$R$11:$R$1611,MATCH(ROUNDUP((ROUNDUP((K$18*K$19/K$20)/(3600/$W13),0)),0),'DHM Lane Closure 1WA'!$Q$11:$Q$1611,0))))*K$23,ROUNDUP((K$14*1.4666/K$25)/K$23,0)*K$23+((IF((ROUNDUP((K$18*K$19/K$20)/(3600/$W13),0))=0,0,INDEX('DHM Lane Closure 1WA'!$R$11:$R$1611,MATCH(ROUNDUP((ROUNDUP((K$18*K$19/K$20)/(3600/$W13),0)),0),'DHM Lane Closure 1WA'!$Q$11:$Q$1611,0))))-ROUNDUP((K$14*1.4666/K$25)/K$23,0))*K$24))/5,0)*5)+(ROUNDUP((IF((L$14*1.4666/L$25)/L$23&gt;(IF((ROUNDUP((L$18*L$19/L$20)/(3600/$W13),0))=0,0,INDEX('DHM Lane Closure 1WA'!$R$11:$R$1611,MATCH(ROUNDUP((ROUNDUP((L$18*L$19/L$20)/(3600/$W13),0)),0),'DHM Lane Closure 1WA'!$Q$11:$Q$1611,0)))),(IF((ROUNDUP((L$18*L$19/L$20)/(3600/$W13),0))=0,0,INDEX('DHM Lane Closure 1WA'!$R$11:$R$1611,MATCH(ROUNDUP((ROUNDUP((L$18*L$19/L$20)/(3600/$W13),0)),0),'DHM Lane Closure 1WA'!$Q$11:$Q$1611,0))))*L$23,ROUNDUP((L$14*1.4666/L$25)/L$23,0)*L$23+((IF((ROUNDUP((L$18*L$19/L$20)/(3600/$W13),0))=0,0,INDEX('DHM Lane Closure 1WA'!$R$11:$R$1611,MATCH(ROUNDUP((ROUNDUP((L$18*L$19/L$20)/(3600/$W13),0)),0),'DHM Lane Closure 1WA'!$Q$11:$Q$1611,0))))-ROUNDUP((L$14*1.4666/L$25)/L$23,0))*L$24))/5,0)*5)+(ROUNDUP((IF((M$14*1.4666/M$25)/M$23&gt;(IF((ROUNDUP((M$18*M$19/M$20)/(3600/$W13),0))=0,0,INDEX('DHM Lane Closure 1WA'!$R$11:$R$1611,MATCH(ROUNDUP((ROUNDUP((M$18*M$19/M$20)/(3600/$W13),0)),0),'DHM Lane Closure 1WA'!$Q$11:$Q$1611,0)))),(IF((ROUNDUP((M$18*M$19/M$20)/(3600/$W13),0))=0,0,INDEX('DHM Lane Closure 1WA'!$R$11:$R$1611,MATCH(ROUNDUP((ROUNDUP((M$18*M$19/M$20)/(3600/$W13),0)),0),'DHM Lane Closure 1WA'!$Q$11:$Q$1611,0))))*M$23,ROUNDUP((M$14*1.4666/M$25)/M$23,0)*M$23+((IF((ROUNDUP((M$18*M$19/M$20)/(3600/$W13),0))=0,0,INDEX('DHM Lane Closure 1WA'!$R$11:$R$1611,MATCH(ROUNDUP((ROUNDUP((M$18*M$19/M$20)/(3600/$W13),0)),0),'DHM Lane Closure 1WA'!$Q$11:$Q$1611,0))))-ROUNDUP((M$14*1.4666/M$25)/M$23,0))*M$24))/5,0)*5)+(ROUNDUP((IF((N$14*1.4666/N$25)/N$23&gt;(IF((ROUNDUP((N$18*N$19/N$20)/(3600/$W13),0))=0,0,INDEX('DHM Lane Closure 1WA'!$R$11:$R$1611,MATCH(ROUNDUP((ROUNDUP((N$18*N$19/N$20)/(3600/$W13),0)),0),'DHM Lane Closure 1WA'!$Q$11:$Q$1611,0)))),(IF((ROUNDUP((N$18*N$19/N$20)/(3600/$W13),0))=0,0,INDEX('DHM Lane Closure 1WA'!$R$11:$R$1611,MATCH(ROUNDUP((ROUNDUP((N$18*N$19/N$20)/(3600/$W13),0)),0),'DHM Lane Closure 1WA'!$Q$11:$Q$1611,0))))*N$23,ROUNDUP((N$14*1.4666/N$25)/N$23,0)*N$23+((IF((ROUNDUP((N$18*N$19/N$20)/(3600/$W13),0))=0,0,INDEX('DHM Lane Closure 1WA'!$R$11:$R$1611,MATCH(ROUNDUP((ROUNDUP((N$18*N$19/N$20)/(3600/$W13),0)),0),'DHM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210</v>
      </c>
      <c r="Y13">
        <f t="shared" si="0"/>
        <v>1.5</v>
      </c>
    </row>
    <row r="14" spans="1:25" x14ac:dyDescent="0.25">
      <c r="A14" s="5"/>
      <c r="C14" s="1"/>
      <c r="D14" s="8" t="s">
        <v>22</v>
      </c>
      <c r="E14" s="47">
        <v>20</v>
      </c>
      <c r="F14" s="47">
        <v>20</v>
      </c>
      <c r="G14" s="47">
        <v>20</v>
      </c>
      <c r="H14" s="47">
        <v>20</v>
      </c>
      <c r="I14" s="47">
        <v>20</v>
      </c>
      <c r="J14" s="47">
        <v>20</v>
      </c>
      <c r="K14" s="47">
        <v>20</v>
      </c>
      <c r="L14" s="47">
        <v>20</v>
      </c>
      <c r="M14" s="47">
        <v>20</v>
      </c>
      <c r="N14" s="47">
        <v>20</v>
      </c>
      <c r="O14" s="25" t="s">
        <v>8</v>
      </c>
      <c r="Q14">
        <v>4</v>
      </c>
      <c r="R14">
        <v>6</v>
      </c>
      <c r="T14" s="1" t="s">
        <v>27</v>
      </c>
      <c r="U14" s="1">
        <v>0.59899999999999998</v>
      </c>
      <c r="W14">
        <v>40</v>
      </c>
      <c r="X14">
        <f>(ROUNDUP((IF((E$14*1.4666/E$25)/E$23&gt;(IF((ROUNDUP((E$18*E$19/E$20)/(3600/$W14),0))=0,0,INDEX('DHM Lane Closure 1WA'!$R$11:$R$1611,MATCH(ROUNDUP((ROUNDUP((E$18*E$19/E$20)/(3600/$W14),0)),0),'DHM Lane Closure 1WA'!$Q$11:$Q$1611,0)))),(IF((ROUNDUP((E$18*E$19/E$20)/(3600/$W14),0))=0,0,INDEX('DHM Lane Closure 1WA'!$R$11:$R$1611,MATCH(ROUNDUP((ROUNDUP((E$18*E$19/E$20)/(3600/$W14),0)),0),'DHM Lane Closure 1WA'!$Q$11:$Q$1611,0))))*E$23,ROUNDUP((E$14*1.4666/E$25)/E$23,0)*E$23+((IF((ROUNDUP((E$18*E$19/E$20)/(3600/$W14),0))=0,0,INDEX('DHM Lane Closure 1WA'!$R$11:$R$1611,MATCH(ROUNDUP((ROUNDUP((E$18*E$19/E$20)/(3600/$W14),0)),0),'DHM Lane Closure 1WA'!$Q$11:$Q$1611,0))))-ROUNDUP((E$14*1.4666/E$25)/E$23,0))*E$24))/5,0)*5)+(ROUNDUP((IF((F$14*1.4666/F$25)/F$23&gt;(IF((ROUNDUP((F$18*F$19/F$20)/(3600/$W14),0))=0,0,INDEX('DHM Lane Closure 1WA'!$R$11:$R$1611,MATCH(ROUNDUP((ROUNDUP((F$18*F$19/F$20)/(3600/$W14),0)),0),'DHM Lane Closure 1WA'!$Q$11:$Q$1611,0)))),(IF((ROUNDUP((F$18*F$19/F$20)/(3600/$W14),0))=0,0,INDEX('DHM Lane Closure 1WA'!$R$11:$R$1611,MATCH(ROUNDUP((ROUNDUP((F$18*F$19/F$20)/(3600/$W14),0)),0),'DHM Lane Closure 1WA'!$Q$11:$Q$1611,0))))*F$23,ROUNDUP((F$14*1.4666/F$25)/F$23,0)*F$23+((IF((ROUNDUP((F$18*F$19/F$20)/(3600/$W14),0))=0,0,INDEX('DHM Lane Closure 1WA'!$R$11:$R$1611,MATCH(ROUNDUP((ROUNDUP((F$18*F$19/F$20)/(3600/$W14),0)),0),'DHM Lane Closure 1WA'!$Q$11:$Q$1611,0))))-ROUNDUP((F$14*1.4666/F$25)/F$23,0))*F$24))/5,0)*5)+(ROUNDUP((IF((G$14*1.4666/G$25)/G$23&gt;(IF((ROUNDUP((G$18*G$19/G$20)/(3600/$W14),0))=0,0,INDEX('DHM Lane Closure 1WA'!$R$11:$R$1611,MATCH(ROUNDUP((ROUNDUP((G$18*G$19/G$20)/(3600/$W14),0)),0),'DHM Lane Closure 1WA'!$Q$11:$Q$1611,0)))),(IF((ROUNDUP((G$18*G$19/G$20)/(3600/$W14),0))=0,0,INDEX('DHM Lane Closure 1WA'!$R$11:$R$1611,MATCH(ROUNDUP((ROUNDUP((G$18*G$19/G$20)/(3600/$W14),0)),0),'DHM Lane Closure 1WA'!$Q$11:$Q$1611,0))))*G$23,ROUNDUP((G$14*1.4666/G$25)/G$23,0)*G$23+((IF((ROUNDUP((G$18*G$19/G$20)/(3600/$W14),0))=0,0,INDEX('DHM Lane Closure 1WA'!$R$11:$R$1611,MATCH(ROUNDUP((ROUNDUP((G$18*G$19/G$20)/(3600/$W14),0)),0),'DHM Lane Closure 1WA'!$Q$11:$Q$1611,0))))-ROUNDUP((G$14*1.4666/G$25)/G$23,0))*G$24))/5,0)*5)+(ROUNDUP((IF((H$14*1.4666/H$25)/H$23&gt;(IF((ROUNDUP((H$18*H$19/H$20)/(3600/$W14),0))=0,0,INDEX('DHM Lane Closure 1WA'!$R$11:$R$1611,MATCH(ROUNDUP((ROUNDUP((H$18*H$19/H$20)/(3600/$W14),0)),0),'DHM Lane Closure 1WA'!$Q$11:$Q$1611,0)))),(IF((ROUNDUP((H$18*H$19/H$20)/(3600/$W14),0))=0,0,INDEX('DHM Lane Closure 1WA'!$R$11:$R$1611,MATCH(ROUNDUP((ROUNDUP((H$18*H$19/H$20)/(3600/$W14),0)),0),'DHM Lane Closure 1WA'!$Q$11:$Q$1611,0))))*H$23,ROUNDUP((H$14*1.4666/H$25)/H$23,0)*H$23+((IF((ROUNDUP((H$18*H$19/H$20)/(3600/$W14),0))=0,0,INDEX('DHM Lane Closure 1WA'!$R$11:$R$1611,MATCH(ROUNDUP((ROUNDUP((H$18*H$19/H$20)/(3600/$W14),0)),0),'DHM Lane Closure 1WA'!$Q$11:$Q$1611,0))))-ROUNDUP((H$14*1.4666/H$25)/H$23,0))*H$24))/5,0)*5)+(ROUNDUP((IF((I$14*1.4666/I$25)/I$23&gt;(IF((ROUNDUP((I$18*I$19/I$20)/(3600/$W14),0))=0,0,INDEX('DHM Lane Closure 1WA'!$R$11:$R$1611,MATCH(ROUNDUP((ROUNDUP((I$18*I$19/I$20)/(3600/$W14),0)),0),'DHM Lane Closure 1WA'!$Q$11:$Q$1611,0)))),(IF((ROUNDUP((I$18*I$19/I$20)/(3600/$W14),0))=0,0,INDEX('DHM Lane Closure 1WA'!$R$11:$R$1611,MATCH(ROUNDUP((ROUNDUP((I$18*I$19/I$20)/(3600/$W14),0)),0),'DHM Lane Closure 1WA'!$Q$11:$Q$1611,0))))*I$23,ROUNDUP((I$14*1.4666/I$25)/I$23,0)*I$23+((IF((ROUNDUP((I$18*I$19/I$20)/(3600/$W14),0))=0,0,INDEX('DHM Lane Closure 1WA'!$R$11:$R$1611,MATCH(ROUNDUP((ROUNDUP((I$18*I$19/I$20)/(3600/$W14),0)),0),'DHM Lane Closure 1WA'!$Q$11:$Q$1611,0))))-ROUNDUP((I$14*1.4666/I$25)/I$23,0))*I$24))/5,0)*5)+(ROUNDUP((IF((J$14*1.4666/J$25)/J$23&gt;(IF((ROUNDUP((J$18*J$19/J$20)/(3600/$W14),0))=0,0,INDEX('DHM Lane Closure 1WA'!$R$11:$R$1611,MATCH(ROUNDUP((ROUNDUP((J$18*J$19/J$20)/(3600/$W14),0)),0),'DHM Lane Closure 1WA'!$Q$11:$Q$1611,0)))),(IF((ROUNDUP((J$18*J$19/J$20)/(3600/$W14),0))=0,0,INDEX('DHM Lane Closure 1WA'!$R$11:$R$1611,MATCH(ROUNDUP((ROUNDUP((J$18*J$19/J$20)/(3600/$W14),0)),0),'DHM Lane Closure 1WA'!$Q$11:$Q$1611,0))))*J$23,ROUNDUP((J$14*1.4666/J$25)/J$23,0)*J$23+((IF((ROUNDUP((J$18*J$19/J$20)/(3600/$W14),0))=0,0,INDEX('DHM Lane Closure 1WA'!$R$11:$R$1611,MATCH(ROUNDUP((ROUNDUP((J$18*J$19/J$20)/(3600/$W14),0)),0),'DHM Lane Closure 1WA'!$Q$11:$Q$1611,0))))-ROUNDUP((J$14*1.4666/J$25)/J$23,0))*J$24))/5,0)*5)+(ROUNDUP((IF((K$14*1.4666/K$25)/K$23&gt;(IF((ROUNDUP((K$18*K$19/K$20)/(3600/$W14),0))=0,0,INDEX('DHM Lane Closure 1WA'!$R$11:$R$1611,MATCH(ROUNDUP((ROUNDUP((K$18*K$19/K$20)/(3600/$W14),0)),0),'DHM Lane Closure 1WA'!$Q$11:$Q$1611,0)))),(IF((ROUNDUP((K$18*K$19/K$20)/(3600/$W14),0))=0,0,INDEX('DHM Lane Closure 1WA'!$R$11:$R$1611,MATCH(ROUNDUP((ROUNDUP((K$18*K$19/K$20)/(3600/$W14),0)),0),'DHM Lane Closure 1WA'!$Q$11:$Q$1611,0))))*K$23,ROUNDUP((K$14*1.4666/K$25)/K$23,0)*K$23+((IF((ROUNDUP((K$18*K$19/K$20)/(3600/$W14),0))=0,0,INDEX('DHM Lane Closure 1WA'!$R$11:$R$1611,MATCH(ROUNDUP((ROUNDUP((K$18*K$19/K$20)/(3600/$W14),0)),0),'DHM Lane Closure 1WA'!$Q$11:$Q$1611,0))))-ROUNDUP((K$14*1.4666/K$25)/K$23,0))*K$24))/5,0)*5)+(ROUNDUP((IF((L$14*1.4666/L$25)/L$23&gt;(IF((ROUNDUP((L$18*L$19/L$20)/(3600/$W14),0))=0,0,INDEX('DHM Lane Closure 1WA'!$R$11:$R$1611,MATCH(ROUNDUP((ROUNDUP((L$18*L$19/L$20)/(3600/$W14),0)),0),'DHM Lane Closure 1WA'!$Q$11:$Q$1611,0)))),(IF((ROUNDUP((L$18*L$19/L$20)/(3600/$W14),0))=0,0,INDEX('DHM Lane Closure 1WA'!$R$11:$R$1611,MATCH(ROUNDUP((ROUNDUP((L$18*L$19/L$20)/(3600/$W14),0)),0),'DHM Lane Closure 1WA'!$Q$11:$Q$1611,0))))*L$23,ROUNDUP((L$14*1.4666/L$25)/L$23,0)*L$23+((IF((ROUNDUP((L$18*L$19/L$20)/(3600/$W14),0))=0,0,INDEX('DHM Lane Closure 1WA'!$R$11:$R$1611,MATCH(ROUNDUP((ROUNDUP((L$18*L$19/L$20)/(3600/$W14),0)),0),'DHM Lane Closure 1WA'!$Q$11:$Q$1611,0))))-ROUNDUP((L$14*1.4666/L$25)/L$23,0))*L$24))/5,0)*5)+(ROUNDUP((IF((M$14*1.4666/M$25)/M$23&gt;(IF((ROUNDUP((M$18*M$19/M$20)/(3600/$W14),0))=0,0,INDEX('DHM Lane Closure 1WA'!$R$11:$R$1611,MATCH(ROUNDUP((ROUNDUP((M$18*M$19/M$20)/(3600/$W14),0)),0),'DHM Lane Closure 1WA'!$Q$11:$Q$1611,0)))),(IF((ROUNDUP((M$18*M$19/M$20)/(3600/$W14),0))=0,0,INDEX('DHM Lane Closure 1WA'!$R$11:$R$1611,MATCH(ROUNDUP((ROUNDUP((M$18*M$19/M$20)/(3600/$W14),0)),0),'DHM Lane Closure 1WA'!$Q$11:$Q$1611,0))))*M$23,ROUNDUP((M$14*1.4666/M$25)/M$23,0)*M$23+((IF((ROUNDUP((M$18*M$19/M$20)/(3600/$W14),0))=0,0,INDEX('DHM Lane Closure 1WA'!$R$11:$R$1611,MATCH(ROUNDUP((ROUNDUP((M$18*M$19/M$20)/(3600/$W14),0)),0),'DHM Lane Closure 1WA'!$Q$11:$Q$1611,0))))-ROUNDUP((M$14*1.4666/M$25)/M$23,0))*M$24))/5,0)*5)+(ROUNDUP((IF((N$14*1.4666/N$25)/N$23&gt;(IF((ROUNDUP((N$18*N$19/N$20)/(3600/$W14),0))=0,0,INDEX('DHM Lane Closure 1WA'!$R$11:$R$1611,MATCH(ROUNDUP((ROUNDUP((N$18*N$19/N$20)/(3600/$W14),0)),0),'DHM Lane Closure 1WA'!$Q$11:$Q$1611,0)))),(IF((ROUNDUP((N$18*N$19/N$20)/(3600/$W14),0))=0,0,INDEX('DHM Lane Closure 1WA'!$R$11:$R$1611,MATCH(ROUNDUP((ROUNDUP((N$18*N$19/N$20)/(3600/$W14),0)),0),'DHM Lane Closure 1WA'!$Q$11:$Q$1611,0))))*N$23,ROUNDUP((N$14*1.4666/N$25)/N$23,0)*N$23+((IF((ROUNDUP((N$18*N$19/N$20)/(3600/$W14),0))=0,0,INDEX('DHM Lane Closure 1WA'!$R$11:$R$1611,MATCH(ROUNDUP((ROUNDUP((N$18*N$19/N$20)/(3600/$W14),0)),0),'DHM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215</v>
      </c>
      <c r="Y14">
        <f t="shared" si="0"/>
        <v>1.5</v>
      </c>
    </row>
    <row r="15" spans="1:25" x14ac:dyDescent="0.25">
      <c r="A15" s="5"/>
      <c r="C15" s="1"/>
      <c r="D15" s="8" t="s">
        <v>59</v>
      </c>
      <c r="E15" s="92">
        <v>7500</v>
      </c>
      <c r="F15" s="92">
        <v>7500</v>
      </c>
      <c r="G15" s="47"/>
      <c r="H15" s="47"/>
      <c r="I15" s="47"/>
      <c r="J15" s="47"/>
      <c r="K15" s="47"/>
      <c r="L15" s="47"/>
      <c r="M15" s="47"/>
      <c r="N15" s="47"/>
      <c r="O15" s="67"/>
      <c r="Q15">
        <v>5</v>
      </c>
      <c r="R15">
        <v>7</v>
      </c>
      <c r="T15" s="1" t="s">
        <v>28</v>
      </c>
      <c r="U15" s="1">
        <v>0.79900000000000004</v>
      </c>
      <c r="W15">
        <v>50</v>
      </c>
      <c r="X15">
        <f>(ROUNDUP((IF((E$14*1.4666/E$25)/E$23&gt;(IF((ROUNDUP((E$18*E$19/E$20)/(3600/$W15),0))=0,0,INDEX('DHM Lane Closure 1WA'!$R$11:$R$1611,MATCH(ROUNDUP((ROUNDUP((E$18*E$19/E$20)/(3600/$W15),0)),0),'DHM Lane Closure 1WA'!$Q$11:$Q$1611,0)))),(IF((ROUNDUP((E$18*E$19/E$20)/(3600/$W15),0))=0,0,INDEX('DHM Lane Closure 1WA'!$R$11:$R$1611,MATCH(ROUNDUP((ROUNDUP((E$18*E$19/E$20)/(3600/$W15),0)),0),'DHM Lane Closure 1WA'!$Q$11:$Q$1611,0))))*E$23,ROUNDUP((E$14*1.4666/E$25)/E$23,0)*E$23+((IF((ROUNDUP((E$18*E$19/E$20)/(3600/$W15),0))=0,0,INDEX('DHM Lane Closure 1WA'!$R$11:$R$1611,MATCH(ROUNDUP((ROUNDUP((E$18*E$19/E$20)/(3600/$W15),0)),0),'DHM Lane Closure 1WA'!$Q$11:$Q$1611,0))))-ROUNDUP((E$14*1.4666/E$25)/E$23,0))*E$24))/5,0)*5)+(ROUNDUP((IF((F$14*1.4666/F$25)/F$23&gt;(IF((ROUNDUP((F$18*F$19/F$20)/(3600/$W15),0))=0,0,INDEX('DHM Lane Closure 1WA'!$R$11:$R$1611,MATCH(ROUNDUP((ROUNDUP((F$18*F$19/F$20)/(3600/$W15),0)),0),'DHM Lane Closure 1WA'!$Q$11:$Q$1611,0)))),(IF((ROUNDUP((F$18*F$19/F$20)/(3600/$W15),0))=0,0,INDEX('DHM Lane Closure 1WA'!$R$11:$R$1611,MATCH(ROUNDUP((ROUNDUP((F$18*F$19/F$20)/(3600/$W15),0)),0),'DHM Lane Closure 1WA'!$Q$11:$Q$1611,0))))*F$23,ROUNDUP((F$14*1.4666/F$25)/F$23,0)*F$23+((IF((ROUNDUP((F$18*F$19/F$20)/(3600/$W15),0))=0,0,INDEX('DHM Lane Closure 1WA'!$R$11:$R$1611,MATCH(ROUNDUP((ROUNDUP((F$18*F$19/F$20)/(3600/$W15),0)),0),'DHM Lane Closure 1WA'!$Q$11:$Q$1611,0))))-ROUNDUP((F$14*1.4666/F$25)/F$23,0))*F$24))/5,0)*5)+(ROUNDUP((IF((G$14*1.4666/G$25)/G$23&gt;(IF((ROUNDUP((G$18*G$19/G$20)/(3600/$W15),0))=0,0,INDEX('DHM Lane Closure 1WA'!$R$11:$R$1611,MATCH(ROUNDUP((ROUNDUP((G$18*G$19/G$20)/(3600/$W15),0)),0),'DHM Lane Closure 1WA'!$Q$11:$Q$1611,0)))),(IF((ROUNDUP((G$18*G$19/G$20)/(3600/$W15),0))=0,0,INDEX('DHM Lane Closure 1WA'!$R$11:$R$1611,MATCH(ROUNDUP((ROUNDUP((G$18*G$19/G$20)/(3600/$W15),0)),0),'DHM Lane Closure 1WA'!$Q$11:$Q$1611,0))))*G$23,ROUNDUP((G$14*1.4666/G$25)/G$23,0)*G$23+((IF((ROUNDUP((G$18*G$19/G$20)/(3600/$W15),0))=0,0,INDEX('DHM Lane Closure 1WA'!$R$11:$R$1611,MATCH(ROUNDUP((ROUNDUP((G$18*G$19/G$20)/(3600/$W15),0)),0),'DHM Lane Closure 1WA'!$Q$11:$Q$1611,0))))-ROUNDUP((G$14*1.4666/G$25)/G$23,0))*G$24))/5,0)*5)+(ROUNDUP((IF((H$14*1.4666/H$25)/H$23&gt;(IF((ROUNDUP((H$18*H$19/H$20)/(3600/$W15),0))=0,0,INDEX('DHM Lane Closure 1WA'!$R$11:$R$1611,MATCH(ROUNDUP((ROUNDUP((H$18*H$19/H$20)/(3600/$W15),0)),0),'DHM Lane Closure 1WA'!$Q$11:$Q$1611,0)))),(IF((ROUNDUP((H$18*H$19/H$20)/(3600/$W15),0))=0,0,INDEX('DHM Lane Closure 1WA'!$R$11:$R$1611,MATCH(ROUNDUP((ROUNDUP((H$18*H$19/H$20)/(3600/$W15),0)),0),'DHM Lane Closure 1WA'!$Q$11:$Q$1611,0))))*H$23,ROUNDUP((H$14*1.4666/H$25)/H$23,0)*H$23+((IF((ROUNDUP((H$18*H$19/H$20)/(3600/$W15),0))=0,0,INDEX('DHM Lane Closure 1WA'!$R$11:$R$1611,MATCH(ROUNDUP((ROUNDUP((H$18*H$19/H$20)/(3600/$W15),0)),0),'DHM Lane Closure 1WA'!$Q$11:$Q$1611,0))))-ROUNDUP((H$14*1.4666/H$25)/H$23,0))*H$24))/5,0)*5)+(ROUNDUP((IF((I$14*1.4666/I$25)/I$23&gt;(IF((ROUNDUP((I$18*I$19/I$20)/(3600/$W15),0))=0,0,INDEX('DHM Lane Closure 1WA'!$R$11:$R$1611,MATCH(ROUNDUP((ROUNDUP((I$18*I$19/I$20)/(3600/$W15),0)),0),'DHM Lane Closure 1WA'!$Q$11:$Q$1611,0)))),(IF((ROUNDUP((I$18*I$19/I$20)/(3600/$W15),0))=0,0,INDEX('DHM Lane Closure 1WA'!$R$11:$R$1611,MATCH(ROUNDUP((ROUNDUP((I$18*I$19/I$20)/(3600/$W15),0)),0),'DHM Lane Closure 1WA'!$Q$11:$Q$1611,0))))*I$23,ROUNDUP((I$14*1.4666/I$25)/I$23,0)*I$23+((IF((ROUNDUP((I$18*I$19/I$20)/(3600/$W15),0))=0,0,INDEX('DHM Lane Closure 1WA'!$R$11:$R$1611,MATCH(ROUNDUP((ROUNDUP((I$18*I$19/I$20)/(3600/$W15),0)),0),'DHM Lane Closure 1WA'!$Q$11:$Q$1611,0))))-ROUNDUP((I$14*1.4666/I$25)/I$23,0))*I$24))/5,0)*5)+(ROUNDUP((IF((J$14*1.4666/J$25)/J$23&gt;(IF((ROUNDUP((J$18*J$19/J$20)/(3600/$W15),0))=0,0,INDEX('DHM Lane Closure 1WA'!$R$11:$R$1611,MATCH(ROUNDUP((ROUNDUP((J$18*J$19/J$20)/(3600/$W15),0)),0),'DHM Lane Closure 1WA'!$Q$11:$Q$1611,0)))),(IF((ROUNDUP((J$18*J$19/J$20)/(3600/$W15),0))=0,0,INDEX('DHM Lane Closure 1WA'!$R$11:$R$1611,MATCH(ROUNDUP((ROUNDUP((J$18*J$19/J$20)/(3600/$W15),0)),0),'DHM Lane Closure 1WA'!$Q$11:$Q$1611,0))))*J$23,ROUNDUP((J$14*1.4666/J$25)/J$23,0)*J$23+((IF((ROUNDUP((J$18*J$19/J$20)/(3600/$W15),0))=0,0,INDEX('DHM Lane Closure 1WA'!$R$11:$R$1611,MATCH(ROUNDUP((ROUNDUP((J$18*J$19/J$20)/(3600/$W15),0)),0),'DHM Lane Closure 1WA'!$Q$11:$Q$1611,0))))-ROUNDUP((J$14*1.4666/J$25)/J$23,0))*J$24))/5,0)*5)+(ROUNDUP((IF((K$14*1.4666/K$25)/K$23&gt;(IF((ROUNDUP((K$18*K$19/K$20)/(3600/$W15),0))=0,0,INDEX('DHM Lane Closure 1WA'!$R$11:$R$1611,MATCH(ROUNDUP((ROUNDUP((K$18*K$19/K$20)/(3600/$W15),0)),0),'DHM Lane Closure 1WA'!$Q$11:$Q$1611,0)))),(IF((ROUNDUP((K$18*K$19/K$20)/(3600/$W15),0))=0,0,INDEX('DHM Lane Closure 1WA'!$R$11:$R$1611,MATCH(ROUNDUP((ROUNDUP((K$18*K$19/K$20)/(3600/$W15),0)),0),'DHM Lane Closure 1WA'!$Q$11:$Q$1611,0))))*K$23,ROUNDUP((K$14*1.4666/K$25)/K$23,0)*K$23+((IF((ROUNDUP((K$18*K$19/K$20)/(3600/$W15),0))=0,0,INDEX('DHM Lane Closure 1WA'!$R$11:$R$1611,MATCH(ROUNDUP((ROUNDUP((K$18*K$19/K$20)/(3600/$W15),0)),0),'DHM Lane Closure 1WA'!$Q$11:$Q$1611,0))))-ROUNDUP((K$14*1.4666/K$25)/K$23,0))*K$24))/5,0)*5)+(ROUNDUP((IF((L$14*1.4666/L$25)/L$23&gt;(IF((ROUNDUP((L$18*L$19/L$20)/(3600/$W15),0))=0,0,INDEX('DHM Lane Closure 1WA'!$R$11:$R$1611,MATCH(ROUNDUP((ROUNDUP((L$18*L$19/L$20)/(3600/$W15),0)),0),'DHM Lane Closure 1WA'!$Q$11:$Q$1611,0)))),(IF((ROUNDUP((L$18*L$19/L$20)/(3600/$W15),0))=0,0,INDEX('DHM Lane Closure 1WA'!$R$11:$R$1611,MATCH(ROUNDUP((ROUNDUP((L$18*L$19/L$20)/(3600/$W15),0)),0),'DHM Lane Closure 1WA'!$Q$11:$Q$1611,0))))*L$23,ROUNDUP((L$14*1.4666/L$25)/L$23,0)*L$23+((IF((ROUNDUP((L$18*L$19/L$20)/(3600/$W15),0))=0,0,INDEX('DHM Lane Closure 1WA'!$R$11:$R$1611,MATCH(ROUNDUP((ROUNDUP((L$18*L$19/L$20)/(3600/$W15),0)),0),'DHM Lane Closure 1WA'!$Q$11:$Q$1611,0))))-ROUNDUP((L$14*1.4666/L$25)/L$23,0))*L$24))/5,0)*5)+(ROUNDUP((IF((M$14*1.4666/M$25)/M$23&gt;(IF((ROUNDUP((M$18*M$19/M$20)/(3600/$W15),0))=0,0,INDEX('DHM Lane Closure 1WA'!$R$11:$R$1611,MATCH(ROUNDUP((ROUNDUP((M$18*M$19/M$20)/(3600/$W15),0)),0),'DHM Lane Closure 1WA'!$Q$11:$Q$1611,0)))),(IF((ROUNDUP((M$18*M$19/M$20)/(3600/$W15),0))=0,0,INDEX('DHM Lane Closure 1WA'!$R$11:$R$1611,MATCH(ROUNDUP((ROUNDUP((M$18*M$19/M$20)/(3600/$W15),0)),0),'DHM Lane Closure 1WA'!$Q$11:$Q$1611,0))))*M$23,ROUNDUP((M$14*1.4666/M$25)/M$23,0)*M$23+((IF((ROUNDUP((M$18*M$19/M$20)/(3600/$W15),0))=0,0,INDEX('DHM Lane Closure 1WA'!$R$11:$R$1611,MATCH(ROUNDUP((ROUNDUP((M$18*M$19/M$20)/(3600/$W15),0)),0),'DHM Lane Closure 1WA'!$Q$11:$Q$1611,0))))-ROUNDUP((M$14*1.4666/M$25)/M$23,0))*M$24))/5,0)*5)+(ROUNDUP((IF((N$14*1.4666/N$25)/N$23&gt;(IF((ROUNDUP((N$18*N$19/N$20)/(3600/$W15),0))=0,0,INDEX('DHM Lane Closure 1WA'!$R$11:$R$1611,MATCH(ROUNDUP((ROUNDUP((N$18*N$19/N$20)/(3600/$W15),0)),0),'DHM Lane Closure 1WA'!$Q$11:$Q$1611,0)))),(IF((ROUNDUP((N$18*N$19/N$20)/(3600/$W15),0))=0,0,INDEX('DHM Lane Closure 1WA'!$R$11:$R$1611,MATCH(ROUNDUP((ROUNDUP((N$18*N$19/N$20)/(3600/$W15),0)),0),'DHM Lane Closure 1WA'!$Q$11:$Q$1611,0))))*N$23,ROUNDUP((N$14*1.4666/N$25)/N$23,0)*N$23+((IF((ROUNDUP((N$18*N$19/N$20)/(3600/$W15),0))=0,0,INDEX('DHM Lane Closure 1WA'!$R$11:$R$1611,MATCH(ROUNDUP((ROUNDUP((N$18*N$19/N$20)/(3600/$W15),0)),0),'DHM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225</v>
      </c>
      <c r="Y15">
        <f t="shared" si="0"/>
        <v>1.5</v>
      </c>
    </row>
    <row r="16" spans="1:25" x14ac:dyDescent="0.25">
      <c r="A16" s="5"/>
      <c r="C16" s="1"/>
      <c r="D16" s="8" t="s">
        <v>63</v>
      </c>
      <c r="E16" s="68">
        <v>1.1000000000000001</v>
      </c>
      <c r="F16" s="68">
        <v>1.1000000000000001</v>
      </c>
      <c r="G16" s="68"/>
      <c r="H16" s="68"/>
      <c r="I16" s="68"/>
      <c r="J16" s="68"/>
      <c r="K16" s="68"/>
      <c r="L16" s="68"/>
      <c r="M16" s="68"/>
      <c r="N16" s="68"/>
      <c r="O16" s="67"/>
      <c r="Q16">
        <v>6</v>
      </c>
      <c r="R16">
        <v>8</v>
      </c>
      <c r="T16" s="1" t="s">
        <v>29</v>
      </c>
      <c r="U16" s="1">
        <v>1.0009999999999999</v>
      </c>
      <c r="W16">
        <v>60</v>
      </c>
      <c r="X16">
        <f>(ROUNDUP((IF((E$14*1.4666/E$25)/E$23&gt;(IF((ROUNDUP((E$18*E$19/E$20)/(3600/$W16),0))=0,0,INDEX('DHM Lane Closure 1WA'!$R$11:$R$1611,MATCH(ROUNDUP((ROUNDUP((E$18*E$19/E$20)/(3600/$W16),0)),0),'DHM Lane Closure 1WA'!$Q$11:$Q$1611,0)))),(IF((ROUNDUP((E$18*E$19/E$20)/(3600/$W16),0))=0,0,INDEX('DHM Lane Closure 1WA'!$R$11:$R$1611,MATCH(ROUNDUP((ROUNDUP((E$18*E$19/E$20)/(3600/$W16),0)),0),'DHM Lane Closure 1WA'!$Q$11:$Q$1611,0))))*E$23,ROUNDUP((E$14*1.4666/E$25)/E$23,0)*E$23+((IF((ROUNDUP((E$18*E$19/E$20)/(3600/$W16),0))=0,0,INDEX('DHM Lane Closure 1WA'!$R$11:$R$1611,MATCH(ROUNDUP((ROUNDUP((E$18*E$19/E$20)/(3600/$W16),0)),0),'DHM Lane Closure 1WA'!$Q$11:$Q$1611,0))))-ROUNDUP((E$14*1.4666/E$25)/E$23,0))*E$24))/5,0)*5)+(ROUNDUP((IF((F$14*1.4666/F$25)/F$23&gt;(IF((ROUNDUP((F$18*F$19/F$20)/(3600/$W16),0))=0,0,INDEX('DHM Lane Closure 1WA'!$R$11:$R$1611,MATCH(ROUNDUP((ROUNDUP((F$18*F$19/F$20)/(3600/$W16),0)),0),'DHM Lane Closure 1WA'!$Q$11:$Q$1611,0)))),(IF((ROUNDUP((F$18*F$19/F$20)/(3600/$W16),0))=0,0,INDEX('DHM Lane Closure 1WA'!$R$11:$R$1611,MATCH(ROUNDUP((ROUNDUP((F$18*F$19/F$20)/(3600/$W16),0)),0),'DHM Lane Closure 1WA'!$Q$11:$Q$1611,0))))*F$23,ROUNDUP((F$14*1.4666/F$25)/F$23,0)*F$23+((IF((ROUNDUP((F$18*F$19/F$20)/(3600/$W16),0))=0,0,INDEX('DHM Lane Closure 1WA'!$R$11:$R$1611,MATCH(ROUNDUP((ROUNDUP((F$18*F$19/F$20)/(3600/$W16),0)),0),'DHM Lane Closure 1WA'!$Q$11:$Q$1611,0))))-ROUNDUP((F$14*1.4666/F$25)/F$23,0))*F$24))/5,0)*5)+(ROUNDUP((IF((G$14*1.4666/G$25)/G$23&gt;(IF((ROUNDUP((G$18*G$19/G$20)/(3600/$W16),0))=0,0,INDEX('DHM Lane Closure 1WA'!$R$11:$R$1611,MATCH(ROUNDUP((ROUNDUP((G$18*G$19/G$20)/(3600/$W16),0)),0),'DHM Lane Closure 1WA'!$Q$11:$Q$1611,0)))),(IF((ROUNDUP((G$18*G$19/G$20)/(3600/$W16),0))=0,0,INDEX('DHM Lane Closure 1WA'!$R$11:$R$1611,MATCH(ROUNDUP((ROUNDUP((G$18*G$19/G$20)/(3600/$W16),0)),0),'DHM Lane Closure 1WA'!$Q$11:$Q$1611,0))))*G$23,ROUNDUP((G$14*1.4666/G$25)/G$23,0)*G$23+((IF((ROUNDUP((G$18*G$19/G$20)/(3600/$W16),0))=0,0,INDEX('DHM Lane Closure 1WA'!$R$11:$R$1611,MATCH(ROUNDUP((ROUNDUP((G$18*G$19/G$20)/(3600/$W16),0)),0),'DHM Lane Closure 1WA'!$Q$11:$Q$1611,0))))-ROUNDUP((G$14*1.4666/G$25)/G$23,0))*G$24))/5,0)*5)+(ROUNDUP((IF((H$14*1.4666/H$25)/H$23&gt;(IF((ROUNDUP((H$18*H$19/H$20)/(3600/$W16),0))=0,0,INDEX('DHM Lane Closure 1WA'!$R$11:$R$1611,MATCH(ROUNDUP((ROUNDUP((H$18*H$19/H$20)/(3600/$W16),0)),0),'DHM Lane Closure 1WA'!$Q$11:$Q$1611,0)))),(IF((ROUNDUP((H$18*H$19/H$20)/(3600/$W16),0))=0,0,INDEX('DHM Lane Closure 1WA'!$R$11:$R$1611,MATCH(ROUNDUP((ROUNDUP((H$18*H$19/H$20)/(3600/$W16),0)),0),'DHM Lane Closure 1WA'!$Q$11:$Q$1611,0))))*H$23,ROUNDUP((H$14*1.4666/H$25)/H$23,0)*H$23+((IF((ROUNDUP((H$18*H$19/H$20)/(3600/$W16),0))=0,0,INDEX('DHM Lane Closure 1WA'!$R$11:$R$1611,MATCH(ROUNDUP((ROUNDUP((H$18*H$19/H$20)/(3600/$W16),0)),0),'DHM Lane Closure 1WA'!$Q$11:$Q$1611,0))))-ROUNDUP((H$14*1.4666/H$25)/H$23,0))*H$24))/5,0)*5)+(ROUNDUP((IF((I$14*1.4666/I$25)/I$23&gt;(IF((ROUNDUP((I$18*I$19/I$20)/(3600/$W16),0))=0,0,INDEX('DHM Lane Closure 1WA'!$R$11:$R$1611,MATCH(ROUNDUP((ROUNDUP((I$18*I$19/I$20)/(3600/$W16),0)),0),'DHM Lane Closure 1WA'!$Q$11:$Q$1611,0)))),(IF((ROUNDUP((I$18*I$19/I$20)/(3600/$W16),0))=0,0,INDEX('DHM Lane Closure 1WA'!$R$11:$R$1611,MATCH(ROUNDUP((ROUNDUP((I$18*I$19/I$20)/(3600/$W16),0)),0),'DHM Lane Closure 1WA'!$Q$11:$Q$1611,0))))*I$23,ROUNDUP((I$14*1.4666/I$25)/I$23,0)*I$23+((IF((ROUNDUP((I$18*I$19/I$20)/(3600/$W16),0))=0,0,INDEX('DHM Lane Closure 1WA'!$R$11:$R$1611,MATCH(ROUNDUP((ROUNDUP((I$18*I$19/I$20)/(3600/$W16),0)),0),'DHM Lane Closure 1WA'!$Q$11:$Q$1611,0))))-ROUNDUP((I$14*1.4666/I$25)/I$23,0))*I$24))/5,0)*5)+(ROUNDUP((IF((J$14*1.4666/J$25)/J$23&gt;(IF((ROUNDUP((J$18*J$19/J$20)/(3600/$W16),0))=0,0,INDEX('DHM Lane Closure 1WA'!$R$11:$R$1611,MATCH(ROUNDUP((ROUNDUP((J$18*J$19/J$20)/(3600/$W16),0)),0),'DHM Lane Closure 1WA'!$Q$11:$Q$1611,0)))),(IF((ROUNDUP((J$18*J$19/J$20)/(3600/$W16),0))=0,0,INDEX('DHM Lane Closure 1WA'!$R$11:$R$1611,MATCH(ROUNDUP((ROUNDUP((J$18*J$19/J$20)/(3600/$W16),0)),0),'DHM Lane Closure 1WA'!$Q$11:$Q$1611,0))))*J$23,ROUNDUP((J$14*1.4666/J$25)/J$23,0)*J$23+((IF((ROUNDUP((J$18*J$19/J$20)/(3600/$W16),0))=0,0,INDEX('DHM Lane Closure 1WA'!$R$11:$R$1611,MATCH(ROUNDUP((ROUNDUP((J$18*J$19/J$20)/(3600/$W16),0)),0),'DHM Lane Closure 1WA'!$Q$11:$Q$1611,0))))-ROUNDUP((J$14*1.4666/J$25)/J$23,0))*J$24))/5,0)*5)+(ROUNDUP((IF((K$14*1.4666/K$25)/K$23&gt;(IF((ROUNDUP((K$18*K$19/K$20)/(3600/$W16),0))=0,0,INDEX('DHM Lane Closure 1WA'!$R$11:$R$1611,MATCH(ROUNDUP((ROUNDUP((K$18*K$19/K$20)/(3600/$W16),0)),0),'DHM Lane Closure 1WA'!$Q$11:$Q$1611,0)))),(IF((ROUNDUP((K$18*K$19/K$20)/(3600/$W16),0))=0,0,INDEX('DHM Lane Closure 1WA'!$R$11:$R$1611,MATCH(ROUNDUP((ROUNDUP((K$18*K$19/K$20)/(3600/$W16),0)),0),'DHM Lane Closure 1WA'!$Q$11:$Q$1611,0))))*K$23,ROUNDUP((K$14*1.4666/K$25)/K$23,0)*K$23+((IF((ROUNDUP((K$18*K$19/K$20)/(3600/$W16),0))=0,0,INDEX('DHM Lane Closure 1WA'!$R$11:$R$1611,MATCH(ROUNDUP((ROUNDUP((K$18*K$19/K$20)/(3600/$W16),0)),0),'DHM Lane Closure 1WA'!$Q$11:$Q$1611,0))))-ROUNDUP((K$14*1.4666/K$25)/K$23,0))*K$24))/5,0)*5)+(ROUNDUP((IF((L$14*1.4666/L$25)/L$23&gt;(IF((ROUNDUP((L$18*L$19/L$20)/(3600/$W16),0))=0,0,INDEX('DHM Lane Closure 1WA'!$R$11:$R$1611,MATCH(ROUNDUP((ROUNDUP((L$18*L$19/L$20)/(3600/$W16),0)),0),'DHM Lane Closure 1WA'!$Q$11:$Q$1611,0)))),(IF((ROUNDUP((L$18*L$19/L$20)/(3600/$W16),0))=0,0,INDEX('DHM Lane Closure 1WA'!$R$11:$R$1611,MATCH(ROUNDUP((ROUNDUP((L$18*L$19/L$20)/(3600/$W16),0)),0),'DHM Lane Closure 1WA'!$Q$11:$Q$1611,0))))*L$23,ROUNDUP((L$14*1.4666/L$25)/L$23,0)*L$23+((IF((ROUNDUP((L$18*L$19/L$20)/(3600/$W16),0))=0,0,INDEX('DHM Lane Closure 1WA'!$R$11:$R$1611,MATCH(ROUNDUP((ROUNDUP((L$18*L$19/L$20)/(3600/$W16),0)),0),'DHM Lane Closure 1WA'!$Q$11:$Q$1611,0))))-ROUNDUP((L$14*1.4666/L$25)/L$23,0))*L$24))/5,0)*5)+(ROUNDUP((IF((M$14*1.4666/M$25)/M$23&gt;(IF((ROUNDUP((M$18*M$19/M$20)/(3600/$W16),0))=0,0,INDEX('DHM Lane Closure 1WA'!$R$11:$R$1611,MATCH(ROUNDUP((ROUNDUP((M$18*M$19/M$20)/(3600/$W16),0)),0),'DHM Lane Closure 1WA'!$Q$11:$Q$1611,0)))),(IF((ROUNDUP((M$18*M$19/M$20)/(3600/$W16),0))=0,0,INDEX('DHM Lane Closure 1WA'!$R$11:$R$1611,MATCH(ROUNDUP((ROUNDUP((M$18*M$19/M$20)/(3600/$W16),0)),0),'DHM Lane Closure 1WA'!$Q$11:$Q$1611,0))))*M$23,ROUNDUP((M$14*1.4666/M$25)/M$23,0)*M$23+((IF((ROUNDUP((M$18*M$19/M$20)/(3600/$W16),0))=0,0,INDEX('DHM Lane Closure 1WA'!$R$11:$R$1611,MATCH(ROUNDUP((ROUNDUP((M$18*M$19/M$20)/(3600/$W16),0)),0),'DHM Lane Closure 1WA'!$Q$11:$Q$1611,0))))-ROUNDUP((M$14*1.4666/M$25)/M$23,0))*M$24))/5,0)*5)+(ROUNDUP((IF((N$14*1.4666/N$25)/N$23&gt;(IF((ROUNDUP((N$18*N$19/N$20)/(3600/$W16),0))=0,0,INDEX('DHM Lane Closure 1WA'!$R$11:$R$1611,MATCH(ROUNDUP((ROUNDUP((N$18*N$19/N$20)/(3600/$W16),0)),0),'DHM Lane Closure 1WA'!$Q$11:$Q$1611,0)))),(IF((ROUNDUP((N$18*N$19/N$20)/(3600/$W16),0))=0,0,INDEX('DHM Lane Closure 1WA'!$R$11:$R$1611,MATCH(ROUNDUP((ROUNDUP((N$18*N$19/N$20)/(3600/$W16),0)),0),'DHM Lane Closure 1WA'!$Q$11:$Q$1611,0))))*N$23,ROUNDUP((N$14*1.4666/N$25)/N$23,0)*N$23+((IF((ROUNDUP((N$18*N$19/N$20)/(3600/$W16),0))=0,0,INDEX('DHM Lane Closure 1WA'!$R$11:$R$1611,MATCH(ROUNDUP((ROUNDUP((N$18*N$19/N$20)/(3600/$W16),0)),0),'DHM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230</v>
      </c>
      <c r="Y16">
        <f t="shared" si="0"/>
        <v>1.5</v>
      </c>
    </row>
    <row r="17" spans="1:25" x14ac:dyDescent="0.25">
      <c r="A17" s="5"/>
      <c r="B17" s="1"/>
      <c r="C17" s="1"/>
      <c r="D17" s="8" t="s">
        <v>67</v>
      </c>
      <c r="E17" s="68">
        <v>0.06</v>
      </c>
      <c r="F17" s="68">
        <v>0.04</v>
      </c>
      <c r="G17" s="68"/>
      <c r="H17" s="68"/>
      <c r="I17" s="68"/>
      <c r="J17" s="68"/>
      <c r="K17" s="68"/>
      <c r="L17" s="68"/>
      <c r="M17" s="68"/>
      <c r="N17" s="68"/>
      <c r="O17" s="87"/>
      <c r="Q17">
        <v>7</v>
      </c>
      <c r="R17">
        <v>9</v>
      </c>
      <c r="W17">
        <v>70</v>
      </c>
      <c r="X17">
        <f>(ROUNDUP((IF((E$14*1.4666/E$25)/E$23&gt;(IF((ROUNDUP((E$18*E$19/E$20)/(3600/$W17),0))=0,0,INDEX('DHM Lane Closure 1WA'!$R$11:$R$1611,MATCH(ROUNDUP((ROUNDUP((E$18*E$19/E$20)/(3600/$W17),0)),0),'DHM Lane Closure 1WA'!$Q$11:$Q$1611,0)))),(IF((ROUNDUP((E$18*E$19/E$20)/(3600/$W17),0))=0,0,INDEX('DHM Lane Closure 1WA'!$R$11:$R$1611,MATCH(ROUNDUP((ROUNDUP((E$18*E$19/E$20)/(3600/$W17),0)),0),'DHM Lane Closure 1WA'!$Q$11:$Q$1611,0))))*E$23,ROUNDUP((E$14*1.4666/E$25)/E$23,0)*E$23+((IF((ROUNDUP((E$18*E$19/E$20)/(3600/$W17),0))=0,0,INDEX('DHM Lane Closure 1WA'!$R$11:$R$1611,MATCH(ROUNDUP((ROUNDUP((E$18*E$19/E$20)/(3600/$W17),0)),0),'DHM Lane Closure 1WA'!$Q$11:$Q$1611,0))))-ROUNDUP((E$14*1.4666/E$25)/E$23,0))*E$24))/5,0)*5)+(ROUNDUP((IF((F$14*1.4666/F$25)/F$23&gt;(IF((ROUNDUP((F$18*F$19/F$20)/(3600/$W17),0))=0,0,INDEX('DHM Lane Closure 1WA'!$R$11:$R$1611,MATCH(ROUNDUP((ROUNDUP((F$18*F$19/F$20)/(3600/$W17),0)),0),'DHM Lane Closure 1WA'!$Q$11:$Q$1611,0)))),(IF((ROUNDUP((F$18*F$19/F$20)/(3600/$W17),0))=0,0,INDEX('DHM Lane Closure 1WA'!$R$11:$R$1611,MATCH(ROUNDUP((ROUNDUP((F$18*F$19/F$20)/(3600/$W17),0)),0),'DHM Lane Closure 1WA'!$Q$11:$Q$1611,0))))*F$23,ROUNDUP((F$14*1.4666/F$25)/F$23,0)*F$23+((IF((ROUNDUP((F$18*F$19/F$20)/(3600/$W17),0))=0,0,INDEX('DHM Lane Closure 1WA'!$R$11:$R$1611,MATCH(ROUNDUP((ROUNDUP((F$18*F$19/F$20)/(3600/$W17),0)),0),'DHM Lane Closure 1WA'!$Q$11:$Q$1611,0))))-ROUNDUP((F$14*1.4666/F$25)/F$23,0))*F$24))/5,0)*5)+(ROUNDUP((IF((G$14*1.4666/G$25)/G$23&gt;(IF((ROUNDUP((G$18*G$19/G$20)/(3600/$W17),0))=0,0,INDEX('DHM Lane Closure 1WA'!$R$11:$R$1611,MATCH(ROUNDUP((ROUNDUP((G$18*G$19/G$20)/(3600/$W17),0)),0),'DHM Lane Closure 1WA'!$Q$11:$Q$1611,0)))),(IF((ROUNDUP((G$18*G$19/G$20)/(3600/$W17),0))=0,0,INDEX('DHM Lane Closure 1WA'!$R$11:$R$1611,MATCH(ROUNDUP((ROUNDUP((G$18*G$19/G$20)/(3600/$W17),0)),0),'DHM Lane Closure 1WA'!$Q$11:$Q$1611,0))))*G$23,ROUNDUP((G$14*1.4666/G$25)/G$23,0)*G$23+((IF((ROUNDUP((G$18*G$19/G$20)/(3600/$W17),0))=0,0,INDEX('DHM Lane Closure 1WA'!$R$11:$R$1611,MATCH(ROUNDUP((ROUNDUP((G$18*G$19/G$20)/(3600/$W17),0)),0),'DHM Lane Closure 1WA'!$Q$11:$Q$1611,0))))-ROUNDUP((G$14*1.4666/G$25)/G$23,0))*G$24))/5,0)*5)+(ROUNDUP((IF((H$14*1.4666/H$25)/H$23&gt;(IF((ROUNDUP((H$18*H$19/H$20)/(3600/$W17),0))=0,0,INDEX('DHM Lane Closure 1WA'!$R$11:$R$1611,MATCH(ROUNDUP((ROUNDUP((H$18*H$19/H$20)/(3600/$W17),0)),0),'DHM Lane Closure 1WA'!$Q$11:$Q$1611,0)))),(IF((ROUNDUP((H$18*H$19/H$20)/(3600/$W17),0))=0,0,INDEX('DHM Lane Closure 1WA'!$R$11:$R$1611,MATCH(ROUNDUP((ROUNDUP((H$18*H$19/H$20)/(3600/$W17),0)),0),'DHM Lane Closure 1WA'!$Q$11:$Q$1611,0))))*H$23,ROUNDUP((H$14*1.4666/H$25)/H$23,0)*H$23+((IF((ROUNDUP((H$18*H$19/H$20)/(3600/$W17),0))=0,0,INDEX('DHM Lane Closure 1WA'!$R$11:$R$1611,MATCH(ROUNDUP((ROUNDUP((H$18*H$19/H$20)/(3600/$W17),0)),0),'DHM Lane Closure 1WA'!$Q$11:$Q$1611,0))))-ROUNDUP((H$14*1.4666/H$25)/H$23,0))*H$24))/5,0)*5)+(ROUNDUP((IF((I$14*1.4666/I$25)/I$23&gt;(IF((ROUNDUP((I$18*I$19/I$20)/(3600/$W17),0))=0,0,INDEX('DHM Lane Closure 1WA'!$R$11:$R$1611,MATCH(ROUNDUP((ROUNDUP((I$18*I$19/I$20)/(3600/$W17),0)),0),'DHM Lane Closure 1WA'!$Q$11:$Q$1611,0)))),(IF((ROUNDUP((I$18*I$19/I$20)/(3600/$W17),0))=0,0,INDEX('DHM Lane Closure 1WA'!$R$11:$R$1611,MATCH(ROUNDUP((ROUNDUP((I$18*I$19/I$20)/(3600/$W17),0)),0),'DHM Lane Closure 1WA'!$Q$11:$Q$1611,0))))*I$23,ROUNDUP((I$14*1.4666/I$25)/I$23,0)*I$23+((IF((ROUNDUP((I$18*I$19/I$20)/(3600/$W17),0))=0,0,INDEX('DHM Lane Closure 1WA'!$R$11:$R$1611,MATCH(ROUNDUP((ROUNDUP((I$18*I$19/I$20)/(3600/$W17),0)),0),'DHM Lane Closure 1WA'!$Q$11:$Q$1611,0))))-ROUNDUP((I$14*1.4666/I$25)/I$23,0))*I$24))/5,0)*5)+(ROUNDUP((IF((J$14*1.4666/J$25)/J$23&gt;(IF((ROUNDUP((J$18*J$19/J$20)/(3600/$W17),0))=0,0,INDEX('DHM Lane Closure 1WA'!$R$11:$R$1611,MATCH(ROUNDUP((ROUNDUP((J$18*J$19/J$20)/(3600/$W17),0)),0),'DHM Lane Closure 1WA'!$Q$11:$Q$1611,0)))),(IF((ROUNDUP((J$18*J$19/J$20)/(3600/$W17),0))=0,0,INDEX('DHM Lane Closure 1WA'!$R$11:$R$1611,MATCH(ROUNDUP((ROUNDUP((J$18*J$19/J$20)/(3600/$W17),0)),0),'DHM Lane Closure 1WA'!$Q$11:$Q$1611,0))))*J$23,ROUNDUP((J$14*1.4666/J$25)/J$23,0)*J$23+((IF((ROUNDUP((J$18*J$19/J$20)/(3600/$W17),0))=0,0,INDEX('DHM Lane Closure 1WA'!$R$11:$R$1611,MATCH(ROUNDUP((ROUNDUP((J$18*J$19/J$20)/(3600/$W17),0)),0),'DHM Lane Closure 1WA'!$Q$11:$Q$1611,0))))-ROUNDUP((J$14*1.4666/J$25)/J$23,0))*J$24))/5,0)*5)+(ROUNDUP((IF((K$14*1.4666/K$25)/K$23&gt;(IF((ROUNDUP((K$18*K$19/K$20)/(3600/$W17),0))=0,0,INDEX('DHM Lane Closure 1WA'!$R$11:$R$1611,MATCH(ROUNDUP((ROUNDUP((K$18*K$19/K$20)/(3600/$W17),0)),0),'DHM Lane Closure 1WA'!$Q$11:$Q$1611,0)))),(IF((ROUNDUP((K$18*K$19/K$20)/(3600/$W17),0))=0,0,INDEX('DHM Lane Closure 1WA'!$R$11:$R$1611,MATCH(ROUNDUP((ROUNDUP((K$18*K$19/K$20)/(3600/$W17),0)),0),'DHM Lane Closure 1WA'!$Q$11:$Q$1611,0))))*K$23,ROUNDUP((K$14*1.4666/K$25)/K$23,0)*K$23+((IF((ROUNDUP((K$18*K$19/K$20)/(3600/$W17),0))=0,0,INDEX('DHM Lane Closure 1WA'!$R$11:$R$1611,MATCH(ROUNDUP((ROUNDUP((K$18*K$19/K$20)/(3600/$W17),0)),0),'DHM Lane Closure 1WA'!$Q$11:$Q$1611,0))))-ROUNDUP((K$14*1.4666/K$25)/K$23,0))*K$24))/5,0)*5)+(ROUNDUP((IF((L$14*1.4666/L$25)/L$23&gt;(IF((ROUNDUP((L$18*L$19/L$20)/(3600/$W17),0))=0,0,INDEX('DHM Lane Closure 1WA'!$R$11:$R$1611,MATCH(ROUNDUP((ROUNDUP((L$18*L$19/L$20)/(3600/$W17),0)),0),'DHM Lane Closure 1WA'!$Q$11:$Q$1611,0)))),(IF((ROUNDUP((L$18*L$19/L$20)/(3600/$W17),0))=0,0,INDEX('DHM Lane Closure 1WA'!$R$11:$R$1611,MATCH(ROUNDUP((ROUNDUP((L$18*L$19/L$20)/(3600/$W17),0)),0),'DHM Lane Closure 1WA'!$Q$11:$Q$1611,0))))*L$23,ROUNDUP((L$14*1.4666/L$25)/L$23,0)*L$23+((IF((ROUNDUP((L$18*L$19/L$20)/(3600/$W17),0))=0,0,INDEX('DHM Lane Closure 1WA'!$R$11:$R$1611,MATCH(ROUNDUP((ROUNDUP((L$18*L$19/L$20)/(3600/$W17),0)),0),'DHM Lane Closure 1WA'!$Q$11:$Q$1611,0))))-ROUNDUP((L$14*1.4666/L$25)/L$23,0))*L$24))/5,0)*5)+(ROUNDUP((IF((M$14*1.4666/M$25)/M$23&gt;(IF((ROUNDUP((M$18*M$19/M$20)/(3600/$W17),0))=0,0,INDEX('DHM Lane Closure 1WA'!$R$11:$R$1611,MATCH(ROUNDUP((ROUNDUP((M$18*M$19/M$20)/(3600/$W17),0)),0),'DHM Lane Closure 1WA'!$Q$11:$Q$1611,0)))),(IF((ROUNDUP((M$18*M$19/M$20)/(3600/$W17),0))=0,0,INDEX('DHM Lane Closure 1WA'!$R$11:$R$1611,MATCH(ROUNDUP((ROUNDUP((M$18*M$19/M$20)/(3600/$W17),0)),0),'DHM Lane Closure 1WA'!$Q$11:$Q$1611,0))))*M$23,ROUNDUP((M$14*1.4666/M$25)/M$23,0)*M$23+((IF((ROUNDUP((M$18*M$19/M$20)/(3600/$W17),0))=0,0,INDEX('DHM Lane Closure 1WA'!$R$11:$R$1611,MATCH(ROUNDUP((ROUNDUP((M$18*M$19/M$20)/(3600/$W17),0)),0),'DHM Lane Closure 1WA'!$Q$11:$Q$1611,0))))-ROUNDUP((M$14*1.4666/M$25)/M$23,0))*M$24))/5,0)*5)+(ROUNDUP((IF((N$14*1.4666/N$25)/N$23&gt;(IF((ROUNDUP((N$18*N$19/N$20)/(3600/$W17),0))=0,0,INDEX('DHM Lane Closure 1WA'!$R$11:$R$1611,MATCH(ROUNDUP((ROUNDUP((N$18*N$19/N$20)/(3600/$W17),0)),0),'DHM Lane Closure 1WA'!$Q$11:$Q$1611,0)))),(IF((ROUNDUP((N$18*N$19/N$20)/(3600/$W17),0))=0,0,INDEX('DHM Lane Closure 1WA'!$R$11:$R$1611,MATCH(ROUNDUP((ROUNDUP((N$18*N$19/N$20)/(3600/$W17),0)),0),'DHM Lane Closure 1WA'!$Q$11:$Q$1611,0))))*N$23,ROUNDUP((N$14*1.4666/N$25)/N$23,0)*N$23+((IF((ROUNDUP((N$18*N$19/N$20)/(3600/$W17),0))=0,0,INDEX('DHM Lane Closure 1WA'!$R$11:$R$1611,MATCH(ROUNDUP((ROUNDUP((N$18*N$19/N$20)/(3600/$W17),0)),0),'DHM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230</v>
      </c>
      <c r="Y17">
        <f t="shared" si="0"/>
        <v>1.5</v>
      </c>
    </row>
    <row r="18" spans="1:25" x14ac:dyDescent="0.25">
      <c r="A18" s="5"/>
      <c r="B18" s="1"/>
      <c r="C18" s="1"/>
      <c r="D18" s="19" t="s">
        <v>13</v>
      </c>
      <c r="E18" s="20">
        <f>E17*E16*E15</f>
        <v>495</v>
      </c>
      <c r="F18" s="21">
        <f>F17*F16*F15</f>
        <v>330.00000000000006</v>
      </c>
      <c r="G18" s="21">
        <f t="shared" ref="G18:N18" si="1">G17*G16*G15</f>
        <v>0</v>
      </c>
      <c r="H18" s="21">
        <f t="shared" si="1"/>
        <v>0</v>
      </c>
      <c r="I18" s="21">
        <f t="shared" si="1"/>
        <v>0</v>
      </c>
      <c r="J18" s="21">
        <f t="shared" si="1"/>
        <v>0</v>
      </c>
      <c r="K18" s="21">
        <f t="shared" si="1"/>
        <v>0</v>
      </c>
      <c r="L18" s="21">
        <f t="shared" si="1"/>
        <v>0</v>
      </c>
      <c r="M18" s="21">
        <f t="shared" si="1"/>
        <v>0</v>
      </c>
      <c r="N18" s="21">
        <f t="shared" si="1"/>
        <v>0</v>
      </c>
      <c r="O18" s="22" t="s">
        <v>8</v>
      </c>
      <c r="Q18">
        <v>8</v>
      </c>
      <c r="R18">
        <v>11</v>
      </c>
      <c r="W18">
        <v>80</v>
      </c>
      <c r="X18">
        <f>(ROUNDUP((IF((E$14*1.4666/E$25)/E$23&gt;(IF((ROUNDUP((E$18*E$19/E$20)/(3600/$W18),0))=0,0,INDEX('DHM Lane Closure 1WA'!$R$11:$R$1611,MATCH(ROUNDUP((ROUNDUP((E$18*E$19/E$20)/(3600/$W18),0)),0),'DHM Lane Closure 1WA'!$Q$11:$Q$1611,0)))),(IF((ROUNDUP((E$18*E$19/E$20)/(3600/$W18),0))=0,0,INDEX('DHM Lane Closure 1WA'!$R$11:$R$1611,MATCH(ROUNDUP((ROUNDUP((E$18*E$19/E$20)/(3600/$W18),0)),0),'DHM Lane Closure 1WA'!$Q$11:$Q$1611,0))))*E$23,ROUNDUP((E$14*1.4666/E$25)/E$23,0)*E$23+((IF((ROUNDUP((E$18*E$19/E$20)/(3600/$W18),0))=0,0,INDEX('DHM Lane Closure 1WA'!$R$11:$R$1611,MATCH(ROUNDUP((ROUNDUP((E$18*E$19/E$20)/(3600/$W18),0)),0),'DHM Lane Closure 1WA'!$Q$11:$Q$1611,0))))-ROUNDUP((E$14*1.4666/E$25)/E$23,0))*E$24))/5,0)*5)+(ROUNDUP((IF((F$14*1.4666/F$25)/F$23&gt;(IF((ROUNDUP((F$18*F$19/F$20)/(3600/$W18),0))=0,0,INDEX('DHM Lane Closure 1WA'!$R$11:$R$1611,MATCH(ROUNDUP((ROUNDUP((F$18*F$19/F$20)/(3600/$W18),0)),0),'DHM Lane Closure 1WA'!$Q$11:$Q$1611,0)))),(IF((ROUNDUP((F$18*F$19/F$20)/(3600/$W18),0))=0,0,INDEX('DHM Lane Closure 1WA'!$R$11:$R$1611,MATCH(ROUNDUP((ROUNDUP((F$18*F$19/F$20)/(3600/$W18),0)),0),'DHM Lane Closure 1WA'!$Q$11:$Q$1611,0))))*F$23,ROUNDUP((F$14*1.4666/F$25)/F$23,0)*F$23+((IF((ROUNDUP((F$18*F$19/F$20)/(3600/$W18),0))=0,0,INDEX('DHM Lane Closure 1WA'!$R$11:$R$1611,MATCH(ROUNDUP((ROUNDUP((F$18*F$19/F$20)/(3600/$W18),0)),0),'DHM Lane Closure 1WA'!$Q$11:$Q$1611,0))))-ROUNDUP((F$14*1.4666/F$25)/F$23,0))*F$24))/5,0)*5)+(ROUNDUP((IF((G$14*1.4666/G$25)/G$23&gt;(IF((ROUNDUP((G$18*G$19/G$20)/(3600/$W18),0))=0,0,INDEX('DHM Lane Closure 1WA'!$R$11:$R$1611,MATCH(ROUNDUP((ROUNDUP((G$18*G$19/G$20)/(3600/$W18),0)),0),'DHM Lane Closure 1WA'!$Q$11:$Q$1611,0)))),(IF((ROUNDUP((G$18*G$19/G$20)/(3600/$W18),0))=0,0,INDEX('DHM Lane Closure 1WA'!$R$11:$R$1611,MATCH(ROUNDUP((ROUNDUP((G$18*G$19/G$20)/(3600/$W18),0)),0),'DHM Lane Closure 1WA'!$Q$11:$Q$1611,0))))*G$23,ROUNDUP((G$14*1.4666/G$25)/G$23,0)*G$23+((IF((ROUNDUP((G$18*G$19/G$20)/(3600/$W18),0))=0,0,INDEX('DHM Lane Closure 1WA'!$R$11:$R$1611,MATCH(ROUNDUP((ROUNDUP((G$18*G$19/G$20)/(3600/$W18),0)),0),'DHM Lane Closure 1WA'!$Q$11:$Q$1611,0))))-ROUNDUP((G$14*1.4666/G$25)/G$23,0))*G$24))/5,0)*5)+(ROUNDUP((IF((H$14*1.4666/H$25)/H$23&gt;(IF((ROUNDUP((H$18*H$19/H$20)/(3600/$W18),0))=0,0,INDEX('DHM Lane Closure 1WA'!$R$11:$R$1611,MATCH(ROUNDUP((ROUNDUP((H$18*H$19/H$20)/(3600/$W18),0)),0),'DHM Lane Closure 1WA'!$Q$11:$Q$1611,0)))),(IF((ROUNDUP((H$18*H$19/H$20)/(3600/$W18),0))=0,0,INDEX('DHM Lane Closure 1WA'!$R$11:$R$1611,MATCH(ROUNDUP((ROUNDUP((H$18*H$19/H$20)/(3600/$W18),0)),0),'DHM Lane Closure 1WA'!$Q$11:$Q$1611,0))))*H$23,ROUNDUP((H$14*1.4666/H$25)/H$23,0)*H$23+((IF((ROUNDUP((H$18*H$19/H$20)/(3600/$W18),0))=0,0,INDEX('DHM Lane Closure 1WA'!$R$11:$R$1611,MATCH(ROUNDUP((ROUNDUP((H$18*H$19/H$20)/(3600/$W18),0)),0),'DHM Lane Closure 1WA'!$Q$11:$Q$1611,0))))-ROUNDUP((H$14*1.4666/H$25)/H$23,0))*H$24))/5,0)*5)+(ROUNDUP((IF((I$14*1.4666/I$25)/I$23&gt;(IF((ROUNDUP((I$18*I$19/I$20)/(3600/$W18),0))=0,0,INDEX('DHM Lane Closure 1WA'!$R$11:$R$1611,MATCH(ROUNDUP((ROUNDUP((I$18*I$19/I$20)/(3600/$W18),0)),0),'DHM Lane Closure 1WA'!$Q$11:$Q$1611,0)))),(IF((ROUNDUP((I$18*I$19/I$20)/(3600/$W18),0))=0,0,INDEX('DHM Lane Closure 1WA'!$R$11:$R$1611,MATCH(ROUNDUP((ROUNDUP((I$18*I$19/I$20)/(3600/$W18),0)),0),'DHM Lane Closure 1WA'!$Q$11:$Q$1611,0))))*I$23,ROUNDUP((I$14*1.4666/I$25)/I$23,0)*I$23+((IF((ROUNDUP((I$18*I$19/I$20)/(3600/$W18),0))=0,0,INDEX('DHM Lane Closure 1WA'!$R$11:$R$1611,MATCH(ROUNDUP((ROUNDUP((I$18*I$19/I$20)/(3600/$W18),0)),0),'DHM Lane Closure 1WA'!$Q$11:$Q$1611,0))))-ROUNDUP((I$14*1.4666/I$25)/I$23,0))*I$24))/5,0)*5)+(ROUNDUP((IF((J$14*1.4666/J$25)/J$23&gt;(IF((ROUNDUP((J$18*J$19/J$20)/(3600/$W18),0))=0,0,INDEX('DHM Lane Closure 1WA'!$R$11:$R$1611,MATCH(ROUNDUP((ROUNDUP((J$18*J$19/J$20)/(3600/$W18),0)),0),'DHM Lane Closure 1WA'!$Q$11:$Q$1611,0)))),(IF((ROUNDUP((J$18*J$19/J$20)/(3600/$W18),0))=0,0,INDEX('DHM Lane Closure 1WA'!$R$11:$R$1611,MATCH(ROUNDUP((ROUNDUP((J$18*J$19/J$20)/(3600/$W18),0)),0),'DHM Lane Closure 1WA'!$Q$11:$Q$1611,0))))*J$23,ROUNDUP((J$14*1.4666/J$25)/J$23,0)*J$23+((IF((ROUNDUP((J$18*J$19/J$20)/(3600/$W18),0))=0,0,INDEX('DHM Lane Closure 1WA'!$R$11:$R$1611,MATCH(ROUNDUP((ROUNDUP((J$18*J$19/J$20)/(3600/$W18),0)),0),'DHM Lane Closure 1WA'!$Q$11:$Q$1611,0))))-ROUNDUP((J$14*1.4666/J$25)/J$23,0))*J$24))/5,0)*5)+(ROUNDUP((IF((K$14*1.4666/K$25)/K$23&gt;(IF((ROUNDUP((K$18*K$19/K$20)/(3600/$W18),0))=0,0,INDEX('DHM Lane Closure 1WA'!$R$11:$R$1611,MATCH(ROUNDUP((ROUNDUP((K$18*K$19/K$20)/(3600/$W18),0)),0),'DHM Lane Closure 1WA'!$Q$11:$Q$1611,0)))),(IF((ROUNDUP((K$18*K$19/K$20)/(3600/$W18),0))=0,0,INDEX('DHM Lane Closure 1WA'!$R$11:$R$1611,MATCH(ROUNDUP((ROUNDUP((K$18*K$19/K$20)/(3600/$W18),0)),0),'DHM Lane Closure 1WA'!$Q$11:$Q$1611,0))))*K$23,ROUNDUP((K$14*1.4666/K$25)/K$23,0)*K$23+((IF((ROUNDUP((K$18*K$19/K$20)/(3600/$W18),0))=0,0,INDEX('DHM Lane Closure 1WA'!$R$11:$R$1611,MATCH(ROUNDUP((ROUNDUP((K$18*K$19/K$20)/(3600/$W18),0)),0),'DHM Lane Closure 1WA'!$Q$11:$Q$1611,0))))-ROUNDUP((K$14*1.4666/K$25)/K$23,0))*K$24))/5,0)*5)+(ROUNDUP((IF((L$14*1.4666/L$25)/L$23&gt;(IF((ROUNDUP((L$18*L$19/L$20)/(3600/$W18),0))=0,0,INDEX('DHM Lane Closure 1WA'!$R$11:$R$1611,MATCH(ROUNDUP((ROUNDUP((L$18*L$19/L$20)/(3600/$W18),0)),0),'DHM Lane Closure 1WA'!$Q$11:$Q$1611,0)))),(IF((ROUNDUP((L$18*L$19/L$20)/(3600/$W18),0))=0,0,INDEX('DHM Lane Closure 1WA'!$R$11:$R$1611,MATCH(ROUNDUP((ROUNDUP((L$18*L$19/L$20)/(3600/$W18),0)),0),'DHM Lane Closure 1WA'!$Q$11:$Q$1611,0))))*L$23,ROUNDUP((L$14*1.4666/L$25)/L$23,0)*L$23+((IF((ROUNDUP((L$18*L$19/L$20)/(3600/$W18),0))=0,0,INDEX('DHM Lane Closure 1WA'!$R$11:$R$1611,MATCH(ROUNDUP((ROUNDUP((L$18*L$19/L$20)/(3600/$W18),0)),0),'DHM Lane Closure 1WA'!$Q$11:$Q$1611,0))))-ROUNDUP((L$14*1.4666/L$25)/L$23,0))*L$24))/5,0)*5)+(ROUNDUP((IF((M$14*1.4666/M$25)/M$23&gt;(IF((ROUNDUP((M$18*M$19/M$20)/(3600/$W18),0))=0,0,INDEX('DHM Lane Closure 1WA'!$R$11:$R$1611,MATCH(ROUNDUP((ROUNDUP((M$18*M$19/M$20)/(3600/$W18),0)),0),'DHM Lane Closure 1WA'!$Q$11:$Q$1611,0)))),(IF((ROUNDUP((M$18*M$19/M$20)/(3600/$W18),0))=0,0,INDEX('DHM Lane Closure 1WA'!$R$11:$R$1611,MATCH(ROUNDUP((ROUNDUP((M$18*M$19/M$20)/(3600/$W18),0)),0),'DHM Lane Closure 1WA'!$Q$11:$Q$1611,0))))*M$23,ROUNDUP((M$14*1.4666/M$25)/M$23,0)*M$23+((IF((ROUNDUP((M$18*M$19/M$20)/(3600/$W18),0))=0,0,INDEX('DHM Lane Closure 1WA'!$R$11:$R$1611,MATCH(ROUNDUP((ROUNDUP((M$18*M$19/M$20)/(3600/$W18),0)),0),'DHM Lane Closure 1WA'!$Q$11:$Q$1611,0))))-ROUNDUP((M$14*1.4666/M$25)/M$23,0))*M$24))/5,0)*5)+(ROUNDUP((IF((N$14*1.4666/N$25)/N$23&gt;(IF((ROUNDUP((N$18*N$19/N$20)/(3600/$W18),0))=0,0,INDEX('DHM Lane Closure 1WA'!$R$11:$R$1611,MATCH(ROUNDUP((ROUNDUP((N$18*N$19/N$20)/(3600/$W18),0)),0),'DHM Lane Closure 1WA'!$Q$11:$Q$1611,0)))),(IF((ROUNDUP((N$18*N$19/N$20)/(3600/$W18),0))=0,0,INDEX('DHM Lane Closure 1WA'!$R$11:$R$1611,MATCH(ROUNDUP((ROUNDUP((N$18*N$19/N$20)/(3600/$W18),0)),0),'DHM Lane Closure 1WA'!$Q$11:$Q$1611,0))))*N$23,ROUNDUP((N$14*1.4666/N$25)/N$23,0)*N$23+((IF((ROUNDUP((N$18*N$19/N$20)/(3600/$W18),0))=0,0,INDEX('DHM Lane Closure 1WA'!$R$11:$R$1611,MATCH(ROUNDUP((ROUNDUP((N$18*N$19/N$20)/(3600/$W18),0)),0),'DHM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240</v>
      </c>
      <c r="Y18">
        <f t="shared" si="0"/>
        <v>1.5</v>
      </c>
    </row>
    <row r="19" spans="1:25" x14ac:dyDescent="0.25">
      <c r="A19" s="5"/>
      <c r="B19" s="40" t="s">
        <v>30</v>
      </c>
      <c r="C19" s="1"/>
      <c r="D19" s="8" t="s">
        <v>14</v>
      </c>
      <c r="E19" s="28">
        <v>1</v>
      </c>
      <c r="F19" s="53">
        <v>1</v>
      </c>
      <c r="G19" s="53">
        <v>1</v>
      </c>
      <c r="H19" s="53">
        <v>1</v>
      </c>
      <c r="I19" s="53">
        <v>1</v>
      </c>
      <c r="J19" s="53">
        <v>1</v>
      </c>
      <c r="K19" s="53">
        <v>1</v>
      </c>
      <c r="L19" s="53">
        <v>1</v>
      </c>
      <c r="M19" s="53">
        <v>1</v>
      </c>
      <c r="N19" s="53">
        <v>1</v>
      </c>
      <c r="O19" s="29" t="s">
        <v>8</v>
      </c>
      <c r="Q19">
        <v>9</v>
      </c>
      <c r="R19">
        <v>12</v>
      </c>
      <c r="W19">
        <v>90</v>
      </c>
      <c r="X19">
        <f>(ROUNDUP((IF((E$14*1.4666/E$25)/E$23&gt;(IF((ROUNDUP((E$18*E$19/E$20)/(3600/$W19),0))=0,0,INDEX('DHM Lane Closure 1WA'!$R$11:$R$1611,MATCH(ROUNDUP((ROUNDUP((E$18*E$19/E$20)/(3600/$W19),0)),0),'DHM Lane Closure 1WA'!$Q$11:$Q$1611,0)))),(IF((ROUNDUP((E$18*E$19/E$20)/(3600/$W19),0))=0,0,INDEX('DHM Lane Closure 1WA'!$R$11:$R$1611,MATCH(ROUNDUP((ROUNDUP((E$18*E$19/E$20)/(3600/$W19),0)),0),'DHM Lane Closure 1WA'!$Q$11:$Q$1611,0))))*E$23,ROUNDUP((E$14*1.4666/E$25)/E$23,0)*E$23+((IF((ROUNDUP((E$18*E$19/E$20)/(3600/$W19),0))=0,0,INDEX('DHM Lane Closure 1WA'!$R$11:$R$1611,MATCH(ROUNDUP((ROUNDUP((E$18*E$19/E$20)/(3600/$W19),0)),0),'DHM Lane Closure 1WA'!$Q$11:$Q$1611,0))))-ROUNDUP((E$14*1.4666/E$25)/E$23,0))*E$24))/5,0)*5)+(ROUNDUP((IF((F$14*1.4666/F$25)/F$23&gt;(IF((ROUNDUP((F$18*F$19/F$20)/(3600/$W19),0))=0,0,INDEX('DHM Lane Closure 1WA'!$R$11:$R$1611,MATCH(ROUNDUP((ROUNDUP((F$18*F$19/F$20)/(3600/$W19),0)),0),'DHM Lane Closure 1WA'!$Q$11:$Q$1611,0)))),(IF((ROUNDUP((F$18*F$19/F$20)/(3600/$W19),0))=0,0,INDEX('DHM Lane Closure 1WA'!$R$11:$R$1611,MATCH(ROUNDUP((ROUNDUP((F$18*F$19/F$20)/(3600/$W19),0)),0),'DHM Lane Closure 1WA'!$Q$11:$Q$1611,0))))*F$23,ROUNDUP((F$14*1.4666/F$25)/F$23,0)*F$23+((IF((ROUNDUP((F$18*F$19/F$20)/(3600/$W19),0))=0,0,INDEX('DHM Lane Closure 1WA'!$R$11:$R$1611,MATCH(ROUNDUP((ROUNDUP((F$18*F$19/F$20)/(3600/$W19),0)),0),'DHM Lane Closure 1WA'!$Q$11:$Q$1611,0))))-ROUNDUP((F$14*1.4666/F$25)/F$23,0))*F$24))/5,0)*5)+(ROUNDUP((IF((G$14*1.4666/G$25)/G$23&gt;(IF((ROUNDUP((G$18*G$19/G$20)/(3600/$W19),0))=0,0,INDEX('DHM Lane Closure 1WA'!$R$11:$R$1611,MATCH(ROUNDUP((ROUNDUP((G$18*G$19/G$20)/(3600/$W19),0)),0),'DHM Lane Closure 1WA'!$Q$11:$Q$1611,0)))),(IF((ROUNDUP((G$18*G$19/G$20)/(3600/$W19),0))=0,0,INDEX('DHM Lane Closure 1WA'!$R$11:$R$1611,MATCH(ROUNDUP((ROUNDUP((G$18*G$19/G$20)/(3600/$W19),0)),0),'DHM Lane Closure 1WA'!$Q$11:$Q$1611,0))))*G$23,ROUNDUP((G$14*1.4666/G$25)/G$23,0)*G$23+((IF((ROUNDUP((G$18*G$19/G$20)/(3600/$W19),0))=0,0,INDEX('DHM Lane Closure 1WA'!$R$11:$R$1611,MATCH(ROUNDUP((ROUNDUP((G$18*G$19/G$20)/(3600/$W19),0)),0),'DHM Lane Closure 1WA'!$Q$11:$Q$1611,0))))-ROUNDUP((G$14*1.4666/G$25)/G$23,0))*G$24))/5,0)*5)+(ROUNDUP((IF((H$14*1.4666/H$25)/H$23&gt;(IF((ROUNDUP((H$18*H$19/H$20)/(3600/$W19),0))=0,0,INDEX('DHM Lane Closure 1WA'!$R$11:$R$1611,MATCH(ROUNDUP((ROUNDUP((H$18*H$19/H$20)/(3600/$W19),0)),0),'DHM Lane Closure 1WA'!$Q$11:$Q$1611,0)))),(IF((ROUNDUP((H$18*H$19/H$20)/(3600/$W19),0))=0,0,INDEX('DHM Lane Closure 1WA'!$R$11:$R$1611,MATCH(ROUNDUP((ROUNDUP((H$18*H$19/H$20)/(3600/$W19),0)),0),'DHM Lane Closure 1WA'!$Q$11:$Q$1611,0))))*H$23,ROUNDUP((H$14*1.4666/H$25)/H$23,0)*H$23+((IF((ROUNDUP((H$18*H$19/H$20)/(3600/$W19),0))=0,0,INDEX('DHM Lane Closure 1WA'!$R$11:$R$1611,MATCH(ROUNDUP((ROUNDUP((H$18*H$19/H$20)/(3600/$W19),0)),0),'DHM Lane Closure 1WA'!$Q$11:$Q$1611,0))))-ROUNDUP((H$14*1.4666/H$25)/H$23,0))*H$24))/5,0)*5)+(ROUNDUP((IF((I$14*1.4666/I$25)/I$23&gt;(IF((ROUNDUP((I$18*I$19/I$20)/(3600/$W19),0))=0,0,INDEX('DHM Lane Closure 1WA'!$R$11:$R$1611,MATCH(ROUNDUP((ROUNDUP((I$18*I$19/I$20)/(3600/$W19),0)),0),'DHM Lane Closure 1WA'!$Q$11:$Q$1611,0)))),(IF((ROUNDUP((I$18*I$19/I$20)/(3600/$W19),0))=0,0,INDEX('DHM Lane Closure 1WA'!$R$11:$R$1611,MATCH(ROUNDUP((ROUNDUP((I$18*I$19/I$20)/(3600/$W19),0)),0),'DHM Lane Closure 1WA'!$Q$11:$Q$1611,0))))*I$23,ROUNDUP((I$14*1.4666/I$25)/I$23,0)*I$23+((IF((ROUNDUP((I$18*I$19/I$20)/(3600/$W19),0))=0,0,INDEX('DHM Lane Closure 1WA'!$R$11:$R$1611,MATCH(ROUNDUP((ROUNDUP((I$18*I$19/I$20)/(3600/$W19),0)),0),'DHM Lane Closure 1WA'!$Q$11:$Q$1611,0))))-ROUNDUP((I$14*1.4666/I$25)/I$23,0))*I$24))/5,0)*5)+(ROUNDUP((IF((J$14*1.4666/J$25)/J$23&gt;(IF((ROUNDUP((J$18*J$19/J$20)/(3600/$W19),0))=0,0,INDEX('DHM Lane Closure 1WA'!$R$11:$R$1611,MATCH(ROUNDUP((ROUNDUP((J$18*J$19/J$20)/(3600/$W19),0)),0),'DHM Lane Closure 1WA'!$Q$11:$Q$1611,0)))),(IF((ROUNDUP((J$18*J$19/J$20)/(3600/$W19),0))=0,0,INDEX('DHM Lane Closure 1WA'!$R$11:$R$1611,MATCH(ROUNDUP((ROUNDUP((J$18*J$19/J$20)/(3600/$W19),0)),0),'DHM Lane Closure 1WA'!$Q$11:$Q$1611,0))))*J$23,ROUNDUP((J$14*1.4666/J$25)/J$23,0)*J$23+((IF((ROUNDUP((J$18*J$19/J$20)/(3600/$W19),0))=0,0,INDEX('DHM Lane Closure 1WA'!$R$11:$R$1611,MATCH(ROUNDUP((ROUNDUP((J$18*J$19/J$20)/(3600/$W19),0)),0),'DHM Lane Closure 1WA'!$Q$11:$Q$1611,0))))-ROUNDUP((J$14*1.4666/J$25)/J$23,0))*J$24))/5,0)*5)+(ROUNDUP((IF((K$14*1.4666/K$25)/K$23&gt;(IF((ROUNDUP((K$18*K$19/K$20)/(3600/$W19),0))=0,0,INDEX('DHM Lane Closure 1WA'!$R$11:$R$1611,MATCH(ROUNDUP((ROUNDUP((K$18*K$19/K$20)/(3600/$W19),0)),0),'DHM Lane Closure 1WA'!$Q$11:$Q$1611,0)))),(IF((ROUNDUP((K$18*K$19/K$20)/(3600/$W19),0))=0,0,INDEX('DHM Lane Closure 1WA'!$R$11:$R$1611,MATCH(ROUNDUP((ROUNDUP((K$18*K$19/K$20)/(3600/$W19),0)),0),'DHM Lane Closure 1WA'!$Q$11:$Q$1611,0))))*K$23,ROUNDUP((K$14*1.4666/K$25)/K$23,0)*K$23+((IF((ROUNDUP((K$18*K$19/K$20)/(3600/$W19),0))=0,0,INDEX('DHM Lane Closure 1WA'!$R$11:$R$1611,MATCH(ROUNDUP((ROUNDUP((K$18*K$19/K$20)/(3600/$W19),0)),0),'DHM Lane Closure 1WA'!$Q$11:$Q$1611,0))))-ROUNDUP((K$14*1.4666/K$25)/K$23,0))*K$24))/5,0)*5)+(ROUNDUP((IF((L$14*1.4666/L$25)/L$23&gt;(IF((ROUNDUP((L$18*L$19/L$20)/(3600/$W19),0))=0,0,INDEX('DHM Lane Closure 1WA'!$R$11:$R$1611,MATCH(ROUNDUP((ROUNDUP((L$18*L$19/L$20)/(3600/$W19),0)),0),'DHM Lane Closure 1WA'!$Q$11:$Q$1611,0)))),(IF((ROUNDUP((L$18*L$19/L$20)/(3600/$W19),0))=0,0,INDEX('DHM Lane Closure 1WA'!$R$11:$R$1611,MATCH(ROUNDUP((ROUNDUP((L$18*L$19/L$20)/(3600/$W19),0)),0),'DHM Lane Closure 1WA'!$Q$11:$Q$1611,0))))*L$23,ROUNDUP((L$14*1.4666/L$25)/L$23,0)*L$23+((IF((ROUNDUP((L$18*L$19/L$20)/(3600/$W19),0))=0,0,INDEX('DHM Lane Closure 1WA'!$R$11:$R$1611,MATCH(ROUNDUP((ROUNDUP((L$18*L$19/L$20)/(3600/$W19),0)),0),'DHM Lane Closure 1WA'!$Q$11:$Q$1611,0))))-ROUNDUP((L$14*1.4666/L$25)/L$23,0))*L$24))/5,0)*5)+(ROUNDUP((IF((M$14*1.4666/M$25)/M$23&gt;(IF((ROUNDUP((M$18*M$19/M$20)/(3600/$W19),0))=0,0,INDEX('DHM Lane Closure 1WA'!$R$11:$R$1611,MATCH(ROUNDUP((ROUNDUP((M$18*M$19/M$20)/(3600/$W19),0)),0),'DHM Lane Closure 1WA'!$Q$11:$Q$1611,0)))),(IF((ROUNDUP((M$18*M$19/M$20)/(3600/$W19),0))=0,0,INDEX('DHM Lane Closure 1WA'!$R$11:$R$1611,MATCH(ROUNDUP((ROUNDUP((M$18*M$19/M$20)/(3600/$W19),0)),0),'DHM Lane Closure 1WA'!$Q$11:$Q$1611,0))))*M$23,ROUNDUP((M$14*1.4666/M$25)/M$23,0)*M$23+((IF((ROUNDUP((M$18*M$19/M$20)/(3600/$W19),0))=0,0,INDEX('DHM Lane Closure 1WA'!$R$11:$R$1611,MATCH(ROUNDUP((ROUNDUP((M$18*M$19/M$20)/(3600/$W19),0)),0),'DHM Lane Closure 1WA'!$Q$11:$Q$1611,0))))-ROUNDUP((M$14*1.4666/M$25)/M$23,0))*M$24))/5,0)*5)+(ROUNDUP((IF((N$14*1.4666/N$25)/N$23&gt;(IF((ROUNDUP((N$18*N$19/N$20)/(3600/$W19),0))=0,0,INDEX('DHM Lane Closure 1WA'!$R$11:$R$1611,MATCH(ROUNDUP((ROUNDUP((N$18*N$19/N$20)/(3600/$W19),0)),0),'DHM Lane Closure 1WA'!$Q$11:$Q$1611,0)))),(IF((ROUNDUP((N$18*N$19/N$20)/(3600/$W19),0))=0,0,INDEX('DHM Lane Closure 1WA'!$R$11:$R$1611,MATCH(ROUNDUP((ROUNDUP((N$18*N$19/N$20)/(3600/$W19),0)),0),'DHM Lane Closure 1WA'!$Q$11:$Q$1611,0))))*N$23,ROUNDUP((N$14*1.4666/N$25)/N$23,0)*N$23+((IF((ROUNDUP((N$18*N$19/N$20)/(3600/$W19),0))=0,0,INDEX('DHM Lane Closure 1WA'!$R$11:$R$1611,MATCH(ROUNDUP((ROUNDUP((N$18*N$19/N$20)/(3600/$W19),0)),0),'DHM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250</v>
      </c>
      <c r="Y19">
        <f t="shared" si="0"/>
        <v>1.5</v>
      </c>
    </row>
    <row r="20" spans="1:25" x14ac:dyDescent="0.25">
      <c r="A20" s="5"/>
      <c r="B20" s="39" t="s">
        <v>31</v>
      </c>
      <c r="C20" s="1"/>
      <c r="D20" s="8" t="s">
        <v>2</v>
      </c>
      <c r="E20" s="30">
        <v>0.92</v>
      </c>
      <c r="F20" s="54">
        <v>0.92</v>
      </c>
      <c r="G20" s="54">
        <v>0.92</v>
      </c>
      <c r="H20" s="54">
        <v>0.92</v>
      </c>
      <c r="I20" s="54">
        <v>0.92</v>
      </c>
      <c r="J20" s="54">
        <v>0.92</v>
      </c>
      <c r="K20" s="54">
        <v>0.92</v>
      </c>
      <c r="L20" s="54">
        <v>0.92</v>
      </c>
      <c r="M20" s="54">
        <v>0.92</v>
      </c>
      <c r="N20" s="54">
        <v>0.92</v>
      </c>
      <c r="O20" s="31" t="s">
        <v>8</v>
      </c>
      <c r="Q20">
        <v>10</v>
      </c>
      <c r="R20">
        <v>13</v>
      </c>
      <c r="W20">
        <v>100</v>
      </c>
      <c r="X20">
        <f>(ROUNDUP((IF((E$14*1.4666/E$25)/E$23&gt;(IF((ROUNDUP((E$18*E$19/E$20)/(3600/$W20),0))=0,0,INDEX('DHM Lane Closure 1WA'!$R$11:$R$1611,MATCH(ROUNDUP((ROUNDUP((E$18*E$19/E$20)/(3600/$W20),0)),0),'DHM Lane Closure 1WA'!$Q$11:$Q$1611,0)))),(IF((ROUNDUP((E$18*E$19/E$20)/(3600/$W20),0))=0,0,INDEX('DHM Lane Closure 1WA'!$R$11:$R$1611,MATCH(ROUNDUP((ROUNDUP((E$18*E$19/E$20)/(3600/$W20),0)),0),'DHM Lane Closure 1WA'!$Q$11:$Q$1611,0))))*E$23,ROUNDUP((E$14*1.4666/E$25)/E$23,0)*E$23+((IF((ROUNDUP((E$18*E$19/E$20)/(3600/$W20),0))=0,0,INDEX('DHM Lane Closure 1WA'!$R$11:$R$1611,MATCH(ROUNDUP((ROUNDUP((E$18*E$19/E$20)/(3600/$W20),0)),0),'DHM Lane Closure 1WA'!$Q$11:$Q$1611,0))))-ROUNDUP((E$14*1.4666/E$25)/E$23,0))*E$24))/5,0)*5)+(ROUNDUP((IF((F$14*1.4666/F$25)/F$23&gt;(IF((ROUNDUP((F$18*F$19/F$20)/(3600/$W20),0))=0,0,INDEX('DHM Lane Closure 1WA'!$R$11:$R$1611,MATCH(ROUNDUP((ROUNDUP((F$18*F$19/F$20)/(3600/$W20),0)),0),'DHM Lane Closure 1WA'!$Q$11:$Q$1611,0)))),(IF((ROUNDUP((F$18*F$19/F$20)/(3600/$W20),0))=0,0,INDEX('DHM Lane Closure 1WA'!$R$11:$R$1611,MATCH(ROUNDUP((ROUNDUP((F$18*F$19/F$20)/(3600/$W20),0)),0),'DHM Lane Closure 1WA'!$Q$11:$Q$1611,0))))*F$23,ROUNDUP((F$14*1.4666/F$25)/F$23,0)*F$23+((IF((ROUNDUP((F$18*F$19/F$20)/(3600/$W20),0))=0,0,INDEX('DHM Lane Closure 1WA'!$R$11:$R$1611,MATCH(ROUNDUP((ROUNDUP((F$18*F$19/F$20)/(3600/$W20),0)),0),'DHM Lane Closure 1WA'!$Q$11:$Q$1611,0))))-ROUNDUP((F$14*1.4666/F$25)/F$23,0))*F$24))/5,0)*5)+(ROUNDUP((IF((G$14*1.4666/G$25)/G$23&gt;(IF((ROUNDUP((G$18*G$19/G$20)/(3600/$W20),0))=0,0,INDEX('DHM Lane Closure 1WA'!$R$11:$R$1611,MATCH(ROUNDUP((ROUNDUP((G$18*G$19/G$20)/(3600/$W20),0)),0),'DHM Lane Closure 1WA'!$Q$11:$Q$1611,0)))),(IF((ROUNDUP((G$18*G$19/G$20)/(3600/$W20),0))=0,0,INDEX('DHM Lane Closure 1WA'!$R$11:$R$1611,MATCH(ROUNDUP((ROUNDUP((G$18*G$19/G$20)/(3600/$W20),0)),0),'DHM Lane Closure 1WA'!$Q$11:$Q$1611,0))))*G$23,ROUNDUP((G$14*1.4666/G$25)/G$23,0)*G$23+((IF((ROUNDUP((G$18*G$19/G$20)/(3600/$W20),0))=0,0,INDEX('DHM Lane Closure 1WA'!$R$11:$R$1611,MATCH(ROUNDUP((ROUNDUP((G$18*G$19/G$20)/(3600/$W20),0)),0),'DHM Lane Closure 1WA'!$Q$11:$Q$1611,0))))-ROUNDUP((G$14*1.4666/G$25)/G$23,0))*G$24))/5,0)*5)+(ROUNDUP((IF((H$14*1.4666/H$25)/H$23&gt;(IF((ROUNDUP((H$18*H$19/H$20)/(3600/$W20),0))=0,0,INDEX('DHM Lane Closure 1WA'!$R$11:$R$1611,MATCH(ROUNDUP((ROUNDUP((H$18*H$19/H$20)/(3600/$W20),0)),0),'DHM Lane Closure 1WA'!$Q$11:$Q$1611,0)))),(IF((ROUNDUP((H$18*H$19/H$20)/(3600/$W20),0))=0,0,INDEX('DHM Lane Closure 1WA'!$R$11:$R$1611,MATCH(ROUNDUP((ROUNDUP((H$18*H$19/H$20)/(3600/$W20),0)),0),'DHM Lane Closure 1WA'!$Q$11:$Q$1611,0))))*H$23,ROUNDUP((H$14*1.4666/H$25)/H$23,0)*H$23+((IF((ROUNDUP((H$18*H$19/H$20)/(3600/$W20),0))=0,0,INDEX('DHM Lane Closure 1WA'!$R$11:$R$1611,MATCH(ROUNDUP((ROUNDUP((H$18*H$19/H$20)/(3600/$W20),0)),0),'DHM Lane Closure 1WA'!$Q$11:$Q$1611,0))))-ROUNDUP((H$14*1.4666/H$25)/H$23,0))*H$24))/5,0)*5)+(ROUNDUP((IF((I$14*1.4666/I$25)/I$23&gt;(IF((ROUNDUP((I$18*I$19/I$20)/(3600/$W20),0))=0,0,INDEX('DHM Lane Closure 1WA'!$R$11:$R$1611,MATCH(ROUNDUP((ROUNDUP((I$18*I$19/I$20)/(3600/$W20),0)),0),'DHM Lane Closure 1WA'!$Q$11:$Q$1611,0)))),(IF((ROUNDUP((I$18*I$19/I$20)/(3600/$W20),0))=0,0,INDEX('DHM Lane Closure 1WA'!$R$11:$R$1611,MATCH(ROUNDUP((ROUNDUP((I$18*I$19/I$20)/(3600/$W20),0)),0),'DHM Lane Closure 1WA'!$Q$11:$Q$1611,0))))*I$23,ROUNDUP((I$14*1.4666/I$25)/I$23,0)*I$23+((IF((ROUNDUP((I$18*I$19/I$20)/(3600/$W20),0))=0,0,INDEX('DHM Lane Closure 1WA'!$R$11:$R$1611,MATCH(ROUNDUP((ROUNDUP((I$18*I$19/I$20)/(3600/$W20),0)),0),'DHM Lane Closure 1WA'!$Q$11:$Q$1611,0))))-ROUNDUP((I$14*1.4666/I$25)/I$23,0))*I$24))/5,0)*5)+(ROUNDUP((IF((J$14*1.4666/J$25)/J$23&gt;(IF((ROUNDUP((J$18*J$19/J$20)/(3600/$W20),0))=0,0,INDEX('DHM Lane Closure 1WA'!$R$11:$R$1611,MATCH(ROUNDUP((ROUNDUP((J$18*J$19/J$20)/(3600/$W20),0)),0),'DHM Lane Closure 1WA'!$Q$11:$Q$1611,0)))),(IF((ROUNDUP((J$18*J$19/J$20)/(3600/$W20),0))=0,0,INDEX('DHM Lane Closure 1WA'!$R$11:$R$1611,MATCH(ROUNDUP((ROUNDUP((J$18*J$19/J$20)/(3600/$W20),0)),0),'DHM Lane Closure 1WA'!$Q$11:$Q$1611,0))))*J$23,ROUNDUP((J$14*1.4666/J$25)/J$23,0)*J$23+((IF((ROUNDUP((J$18*J$19/J$20)/(3600/$W20),0))=0,0,INDEX('DHM Lane Closure 1WA'!$R$11:$R$1611,MATCH(ROUNDUP((ROUNDUP((J$18*J$19/J$20)/(3600/$W20),0)),0),'DHM Lane Closure 1WA'!$Q$11:$Q$1611,0))))-ROUNDUP((J$14*1.4666/J$25)/J$23,0))*J$24))/5,0)*5)+(ROUNDUP((IF((K$14*1.4666/K$25)/K$23&gt;(IF((ROUNDUP((K$18*K$19/K$20)/(3600/$W20),0))=0,0,INDEX('DHM Lane Closure 1WA'!$R$11:$R$1611,MATCH(ROUNDUP((ROUNDUP((K$18*K$19/K$20)/(3600/$W20),0)),0),'DHM Lane Closure 1WA'!$Q$11:$Q$1611,0)))),(IF((ROUNDUP((K$18*K$19/K$20)/(3600/$W20),0))=0,0,INDEX('DHM Lane Closure 1WA'!$R$11:$R$1611,MATCH(ROUNDUP((ROUNDUP((K$18*K$19/K$20)/(3600/$W20),0)),0),'DHM Lane Closure 1WA'!$Q$11:$Q$1611,0))))*K$23,ROUNDUP((K$14*1.4666/K$25)/K$23,0)*K$23+((IF((ROUNDUP((K$18*K$19/K$20)/(3600/$W20),0))=0,0,INDEX('DHM Lane Closure 1WA'!$R$11:$R$1611,MATCH(ROUNDUP((ROUNDUP((K$18*K$19/K$20)/(3600/$W20),0)),0),'DHM Lane Closure 1WA'!$Q$11:$Q$1611,0))))-ROUNDUP((K$14*1.4666/K$25)/K$23,0))*K$24))/5,0)*5)+(ROUNDUP((IF((L$14*1.4666/L$25)/L$23&gt;(IF((ROUNDUP((L$18*L$19/L$20)/(3600/$W20),0))=0,0,INDEX('DHM Lane Closure 1WA'!$R$11:$R$1611,MATCH(ROUNDUP((ROUNDUP((L$18*L$19/L$20)/(3600/$W20),0)),0),'DHM Lane Closure 1WA'!$Q$11:$Q$1611,0)))),(IF((ROUNDUP((L$18*L$19/L$20)/(3600/$W20),0))=0,0,INDEX('DHM Lane Closure 1WA'!$R$11:$R$1611,MATCH(ROUNDUP((ROUNDUP((L$18*L$19/L$20)/(3600/$W20),0)),0),'DHM Lane Closure 1WA'!$Q$11:$Q$1611,0))))*L$23,ROUNDUP((L$14*1.4666/L$25)/L$23,0)*L$23+((IF((ROUNDUP((L$18*L$19/L$20)/(3600/$W20),0))=0,0,INDEX('DHM Lane Closure 1WA'!$R$11:$R$1611,MATCH(ROUNDUP((ROUNDUP((L$18*L$19/L$20)/(3600/$W20),0)),0),'DHM Lane Closure 1WA'!$Q$11:$Q$1611,0))))-ROUNDUP((L$14*1.4666/L$25)/L$23,0))*L$24))/5,0)*5)+(ROUNDUP((IF((M$14*1.4666/M$25)/M$23&gt;(IF((ROUNDUP((M$18*M$19/M$20)/(3600/$W20),0))=0,0,INDEX('DHM Lane Closure 1WA'!$R$11:$R$1611,MATCH(ROUNDUP((ROUNDUP((M$18*M$19/M$20)/(3600/$W20),0)),0),'DHM Lane Closure 1WA'!$Q$11:$Q$1611,0)))),(IF((ROUNDUP((M$18*M$19/M$20)/(3600/$W20),0))=0,0,INDEX('DHM Lane Closure 1WA'!$R$11:$R$1611,MATCH(ROUNDUP((ROUNDUP((M$18*M$19/M$20)/(3600/$W20),0)),0),'DHM Lane Closure 1WA'!$Q$11:$Q$1611,0))))*M$23,ROUNDUP((M$14*1.4666/M$25)/M$23,0)*M$23+((IF((ROUNDUP((M$18*M$19/M$20)/(3600/$W20),0))=0,0,INDEX('DHM Lane Closure 1WA'!$R$11:$R$1611,MATCH(ROUNDUP((ROUNDUP((M$18*M$19/M$20)/(3600/$W20),0)),0),'DHM Lane Closure 1WA'!$Q$11:$Q$1611,0))))-ROUNDUP((M$14*1.4666/M$25)/M$23,0))*M$24))/5,0)*5)+(ROUNDUP((IF((N$14*1.4666/N$25)/N$23&gt;(IF((ROUNDUP((N$18*N$19/N$20)/(3600/$W20),0))=0,0,INDEX('DHM Lane Closure 1WA'!$R$11:$R$1611,MATCH(ROUNDUP((ROUNDUP((N$18*N$19/N$20)/(3600/$W20),0)),0),'DHM Lane Closure 1WA'!$Q$11:$Q$1611,0)))),(IF((ROUNDUP((N$18*N$19/N$20)/(3600/$W20),0))=0,0,INDEX('DHM Lane Closure 1WA'!$R$11:$R$1611,MATCH(ROUNDUP((ROUNDUP((N$18*N$19/N$20)/(3600/$W20),0)),0),'DHM Lane Closure 1WA'!$Q$11:$Q$1611,0))))*N$23,ROUNDUP((N$14*1.4666/N$25)/N$23,0)*N$23+((IF((ROUNDUP((N$18*N$19/N$20)/(3600/$W20),0))=0,0,INDEX('DHM Lane Closure 1WA'!$R$11:$R$1611,MATCH(ROUNDUP((ROUNDUP((N$18*N$19/N$20)/(3600/$W20),0)),0),'DHM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250</v>
      </c>
      <c r="Y20">
        <f t="shared" si="0"/>
        <v>1.5</v>
      </c>
    </row>
    <row r="21" spans="1:25" x14ac:dyDescent="0.25">
      <c r="A21" s="5"/>
      <c r="B21" s="32" t="s">
        <v>32</v>
      </c>
      <c r="C21" s="1"/>
      <c r="D21" s="8" t="s">
        <v>15</v>
      </c>
      <c r="E21" s="17">
        <f>(ROUNDUP((E18*E19/E20)/(3600/$C11),0))</f>
        <v>68</v>
      </c>
      <c r="F21" s="55">
        <f t="shared" ref="F21:N21" si="2">ROUNDUP((F18*F19/F20)/(3600/$C11),0)</f>
        <v>45</v>
      </c>
      <c r="G21" s="55">
        <f t="shared" si="2"/>
        <v>0</v>
      </c>
      <c r="H21" s="55">
        <f t="shared" si="2"/>
        <v>0</v>
      </c>
      <c r="I21" s="55">
        <f t="shared" si="2"/>
        <v>0</v>
      </c>
      <c r="J21" s="55">
        <f t="shared" si="2"/>
        <v>0</v>
      </c>
      <c r="K21" s="55">
        <f t="shared" si="2"/>
        <v>0</v>
      </c>
      <c r="L21" s="55">
        <f t="shared" si="2"/>
        <v>0</v>
      </c>
      <c r="M21" s="55">
        <f t="shared" si="2"/>
        <v>0</v>
      </c>
      <c r="N21" s="55">
        <f t="shared" si="2"/>
        <v>0</v>
      </c>
      <c r="O21" s="10" t="s">
        <v>8</v>
      </c>
      <c r="Q21">
        <v>11</v>
      </c>
      <c r="R21">
        <v>14</v>
      </c>
      <c r="W21">
        <v>110</v>
      </c>
      <c r="X21">
        <f>(ROUNDUP((IF((E$14*1.4666/E$25)/E$23&gt;(IF((ROUNDUP((E$18*E$19/E$20)/(3600/$W21),0))=0,0,INDEX('DHM Lane Closure 1WA'!$R$11:$R$1611,MATCH(ROUNDUP((ROUNDUP((E$18*E$19/E$20)/(3600/$W21),0)),0),'DHM Lane Closure 1WA'!$Q$11:$Q$1611,0)))),(IF((ROUNDUP((E$18*E$19/E$20)/(3600/$W21),0))=0,0,INDEX('DHM Lane Closure 1WA'!$R$11:$R$1611,MATCH(ROUNDUP((ROUNDUP((E$18*E$19/E$20)/(3600/$W21),0)),0),'DHM Lane Closure 1WA'!$Q$11:$Q$1611,0))))*E$23,ROUNDUP((E$14*1.4666/E$25)/E$23,0)*E$23+((IF((ROUNDUP((E$18*E$19/E$20)/(3600/$W21),0))=0,0,INDEX('DHM Lane Closure 1WA'!$R$11:$R$1611,MATCH(ROUNDUP((ROUNDUP((E$18*E$19/E$20)/(3600/$W21),0)),0),'DHM Lane Closure 1WA'!$Q$11:$Q$1611,0))))-ROUNDUP((E$14*1.4666/E$25)/E$23,0))*E$24))/5,0)*5)+(ROUNDUP((IF((F$14*1.4666/F$25)/F$23&gt;(IF((ROUNDUP((F$18*F$19/F$20)/(3600/$W21),0))=0,0,INDEX('DHM Lane Closure 1WA'!$R$11:$R$1611,MATCH(ROUNDUP((ROUNDUP((F$18*F$19/F$20)/(3600/$W21),0)),0),'DHM Lane Closure 1WA'!$Q$11:$Q$1611,0)))),(IF((ROUNDUP((F$18*F$19/F$20)/(3600/$W21),0))=0,0,INDEX('DHM Lane Closure 1WA'!$R$11:$R$1611,MATCH(ROUNDUP((ROUNDUP((F$18*F$19/F$20)/(3600/$W21),0)),0),'DHM Lane Closure 1WA'!$Q$11:$Q$1611,0))))*F$23,ROUNDUP((F$14*1.4666/F$25)/F$23,0)*F$23+((IF((ROUNDUP((F$18*F$19/F$20)/(3600/$W21),0))=0,0,INDEX('DHM Lane Closure 1WA'!$R$11:$R$1611,MATCH(ROUNDUP((ROUNDUP((F$18*F$19/F$20)/(3600/$W21),0)),0),'DHM Lane Closure 1WA'!$Q$11:$Q$1611,0))))-ROUNDUP((F$14*1.4666/F$25)/F$23,0))*F$24))/5,0)*5)+(ROUNDUP((IF((G$14*1.4666/G$25)/G$23&gt;(IF((ROUNDUP((G$18*G$19/G$20)/(3600/$W21),0))=0,0,INDEX('DHM Lane Closure 1WA'!$R$11:$R$1611,MATCH(ROUNDUP((ROUNDUP((G$18*G$19/G$20)/(3600/$W21),0)),0),'DHM Lane Closure 1WA'!$Q$11:$Q$1611,0)))),(IF((ROUNDUP((G$18*G$19/G$20)/(3600/$W21),0))=0,0,INDEX('DHM Lane Closure 1WA'!$R$11:$R$1611,MATCH(ROUNDUP((ROUNDUP((G$18*G$19/G$20)/(3600/$W21),0)),0),'DHM Lane Closure 1WA'!$Q$11:$Q$1611,0))))*G$23,ROUNDUP((G$14*1.4666/G$25)/G$23,0)*G$23+((IF((ROUNDUP((G$18*G$19/G$20)/(3600/$W21),0))=0,0,INDEX('DHM Lane Closure 1WA'!$R$11:$R$1611,MATCH(ROUNDUP((ROUNDUP((G$18*G$19/G$20)/(3600/$W21),0)),0),'DHM Lane Closure 1WA'!$Q$11:$Q$1611,0))))-ROUNDUP((G$14*1.4666/G$25)/G$23,0))*G$24))/5,0)*5)+(ROUNDUP((IF((H$14*1.4666/H$25)/H$23&gt;(IF((ROUNDUP((H$18*H$19/H$20)/(3600/$W21),0))=0,0,INDEX('DHM Lane Closure 1WA'!$R$11:$R$1611,MATCH(ROUNDUP((ROUNDUP((H$18*H$19/H$20)/(3600/$W21),0)),0),'DHM Lane Closure 1WA'!$Q$11:$Q$1611,0)))),(IF((ROUNDUP((H$18*H$19/H$20)/(3600/$W21),0))=0,0,INDEX('DHM Lane Closure 1WA'!$R$11:$R$1611,MATCH(ROUNDUP((ROUNDUP((H$18*H$19/H$20)/(3600/$W21),0)),0),'DHM Lane Closure 1WA'!$Q$11:$Q$1611,0))))*H$23,ROUNDUP((H$14*1.4666/H$25)/H$23,0)*H$23+((IF((ROUNDUP((H$18*H$19/H$20)/(3600/$W21),0))=0,0,INDEX('DHM Lane Closure 1WA'!$R$11:$R$1611,MATCH(ROUNDUP((ROUNDUP((H$18*H$19/H$20)/(3600/$W21),0)),0),'DHM Lane Closure 1WA'!$Q$11:$Q$1611,0))))-ROUNDUP((H$14*1.4666/H$25)/H$23,0))*H$24))/5,0)*5)+(ROUNDUP((IF((I$14*1.4666/I$25)/I$23&gt;(IF((ROUNDUP((I$18*I$19/I$20)/(3600/$W21),0))=0,0,INDEX('DHM Lane Closure 1WA'!$R$11:$R$1611,MATCH(ROUNDUP((ROUNDUP((I$18*I$19/I$20)/(3600/$W21),0)),0),'DHM Lane Closure 1WA'!$Q$11:$Q$1611,0)))),(IF((ROUNDUP((I$18*I$19/I$20)/(3600/$W21),0))=0,0,INDEX('DHM Lane Closure 1WA'!$R$11:$R$1611,MATCH(ROUNDUP((ROUNDUP((I$18*I$19/I$20)/(3600/$W21),0)),0),'DHM Lane Closure 1WA'!$Q$11:$Q$1611,0))))*I$23,ROUNDUP((I$14*1.4666/I$25)/I$23,0)*I$23+((IF((ROUNDUP((I$18*I$19/I$20)/(3600/$W21),0))=0,0,INDEX('DHM Lane Closure 1WA'!$R$11:$R$1611,MATCH(ROUNDUP((ROUNDUP((I$18*I$19/I$20)/(3600/$W21),0)),0),'DHM Lane Closure 1WA'!$Q$11:$Q$1611,0))))-ROUNDUP((I$14*1.4666/I$25)/I$23,0))*I$24))/5,0)*5)+(ROUNDUP((IF((J$14*1.4666/J$25)/J$23&gt;(IF((ROUNDUP((J$18*J$19/J$20)/(3600/$W21),0))=0,0,INDEX('DHM Lane Closure 1WA'!$R$11:$R$1611,MATCH(ROUNDUP((ROUNDUP((J$18*J$19/J$20)/(3600/$W21),0)),0),'DHM Lane Closure 1WA'!$Q$11:$Q$1611,0)))),(IF((ROUNDUP((J$18*J$19/J$20)/(3600/$W21),0))=0,0,INDEX('DHM Lane Closure 1WA'!$R$11:$R$1611,MATCH(ROUNDUP((ROUNDUP((J$18*J$19/J$20)/(3600/$W21),0)),0),'DHM Lane Closure 1WA'!$Q$11:$Q$1611,0))))*J$23,ROUNDUP((J$14*1.4666/J$25)/J$23,0)*J$23+((IF((ROUNDUP((J$18*J$19/J$20)/(3600/$W21),0))=0,0,INDEX('DHM Lane Closure 1WA'!$R$11:$R$1611,MATCH(ROUNDUP((ROUNDUP((J$18*J$19/J$20)/(3600/$W21),0)),0),'DHM Lane Closure 1WA'!$Q$11:$Q$1611,0))))-ROUNDUP((J$14*1.4666/J$25)/J$23,0))*J$24))/5,0)*5)+(ROUNDUP((IF((K$14*1.4666/K$25)/K$23&gt;(IF((ROUNDUP((K$18*K$19/K$20)/(3600/$W21),0))=0,0,INDEX('DHM Lane Closure 1WA'!$R$11:$R$1611,MATCH(ROUNDUP((ROUNDUP((K$18*K$19/K$20)/(3600/$W21),0)),0),'DHM Lane Closure 1WA'!$Q$11:$Q$1611,0)))),(IF((ROUNDUP((K$18*K$19/K$20)/(3600/$W21),0))=0,0,INDEX('DHM Lane Closure 1WA'!$R$11:$R$1611,MATCH(ROUNDUP((ROUNDUP((K$18*K$19/K$20)/(3600/$W21),0)),0),'DHM Lane Closure 1WA'!$Q$11:$Q$1611,0))))*K$23,ROUNDUP((K$14*1.4666/K$25)/K$23,0)*K$23+((IF((ROUNDUP((K$18*K$19/K$20)/(3600/$W21),0))=0,0,INDEX('DHM Lane Closure 1WA'!$R$11:$R$1611,MATCH(ROUNDUP((ROUNDUP((K$18*K$19/K$20)/(3600/$W21),0)),0),'DHM Lane Closure 1WA'!$Q$11:$Q$1611,0))))-ROUNDUP((K$14*1.4666/K$25)/K$23,0))*K$24))/5,0)*5)+(ROUNDUP((IF((L$14*1.4666/L$25)/L$23&gt;(IF((ROUNDUP((L$18*L$19/L$20)/(3600/$W21),0))=0,0,INDEX('DHM Lane Closure 1WA'!$R$11:$R$1611,MATCH(ROUNDUP((ROUNDUP((L$18*L$19/L$20)/(3600/$W21),0)),0),'DHM Lane Closure 1WA'!$Q$11:$Q$1611,0)))),(IF((ROUNDUP((L$18*L$19/L$20)/(3600/$W21),0))=0,0,INDEX('DHM Lane Closure 1WA'!$R$11:$R$1611,MATCH(ROUNDUP((ROUNDUP((L$18*L$19/L$20)/(3600/$W21),0)),0),'DHM Lane Closure 1WA'!$Q$11:$Q$1611,0))))*L$23,ROUNDUP((L$14*1.4666/L$25)/L$23,0)*L$23+((IF((ROUNDUP((L$18*L$19/L$20)/(3600/$W21),0))=0,0,INDEX('DHM Lane Closure 1WA'!$R$11:$R$1611,MATCH(ROUNDUP((ROUNDUP((L$18*L$19/L$20)/(3600/$W21),0)),0),'DHM Lane Closure 1WA'!$Q$11:$Q$1611,0))))-ROUNDUP((L$14*1.4666/L$25)/L$23,0))*L$24))/5,0)*5)+(ROUNDUP((IF((M$14*1.4666/M$25)/M$23&gt;(IF((ROUNDUP((M$18*M$19/M$20)/(3600/$W21),0))=0,0,INDEX('DHM Lane Closure 1WA'!$R$11:$R$1611,MATCH(ROUNDUP((ROUNDUP((M$18*M$19/M$20)/(3600/$W21),0)),0),'DHM Lane Closure 1WA'!$Q$11:$Q$1611,0)))),(IF((ROUNDUP((M$18*M$19/M$20)/(3600/$W21),0))=0,0,INDEX('DHM Lane Closure 1WA'!$R$11:$R$1611,MATCH(ROUNDUP((ROUNDUP((M$18*M$19/M$20)/(3600/$W21),0)),0),'DHM Lane Closure 1WA'!$Q$11:$Q$1611,0))))*M$23,ROUNDUP((M$14*1.4666/M$25)/M$23,0)*M$23+((IF((ROUNDUP((M$18*M$19/M$20)/(3600/$W21),0))=0,0,INDEX('DHM Lane Closure 1WA'!$R$11:$R$1611,MATCH(ROUNDUP((ROUNDUP((M$18*M$19/M$20)/(3600/$W21),0)),0),'DHM Lane Closure 1WA'!$Q$11:$Q$1611,0))))-ROUNDUP((M$14*1.4666/M$25)/M$23,0))*M$24))/5,0)*5)+(ROUNDUP((IF((N$14*1.4666/N$25)/N$23&gt;(IF((ROUNDUP((N$18*N$19/N$20)/(3600/$W21),0))=0,0,INDEX('DHM Lane Closure 1WA'!$R$11:$R$1611,MATCH(ROUNDUP((ROUNDUP((N$18*N$19/N$20)/(3600/$W21),0)),0),'DHM Lane Closure 1WA'!$Q$11:$Q$1611,0)))),(IF((ROUNDUP((N$18*N$19/N$20)/(3600/$W21),0))=0,0,INDEX('DHM Lane Closure 1WA'!$R$11:$R$1611,MATCH(ROUNDUP((ROUNDUP((N$18*N$19/N$20)/(3600/$W21),0)),0),'DHM Lane Closure 1WA'!$Q$11:$Q$1611,0))))*N$23,ROUNDUP((N$14*1.4666/N$25)/N$23,0)*N$23+((IF((ROUNDUP((N$18*N$19/N$20)/(3600/$W21),0))=0,0,INDEX('DHM Lane Closure 1WA'!$R$11:$R$1611,MATCH(ROUNDUP((ROUNDUP((N$18*N$19/N$20)/(3600/$W21),0)),0),'DHM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255</v>
      </c>
      <c r="Y21">
        <f t="shared" si="0"/>
        <v>1.5</v>
      </c>
    </row>
    <row r="22" spans="1:25" x14ac:dyDescent="0.25">
      <c r="A22" s="5"/>
      <c r="B22" s="1"/>
      <c r="C22" s="1"/>
      <c r="D22" s="19" t="s">
        <v>60</v>
      </c>
      <c r="E22" s="48">
        <f>(IF(E21=0,0,INDEX('DHM Lane Closure 1WA'!$R$11:$R$1611,MATCH(ROUNDUP(E21,0),'DHM Lane Closure 1WA'!$Q$11:$Q$1611,0))))</f>
        <v>78</v>
      </c>
      <c r="F22" s="49">
        <f>IF(F21=0,0,INDEX('DHM Lane Closure 1WA'!$R$11:$R$1611,MATCH(ROUNDUP(F21,0),'DHM Lane Closure 1WA'!$Q$11:$Q$1611,0)))</f>
        <v>53</v>
      </c>
      <c r="G22" s="49">
        <f>IF(G21=0,0,INDEX('DHM Lane Closure 1WA'!$R$11:$R$1611,MATCH(ROUNDUP(G21,0),'DHM Lane Closure 1WA'!$Q$11:$Q$1611,0)))</f>
        <v>0</v>
      </c>
      <c r="H22" s="49">
        <f>IF(H21=0,0,INDEX('DHM Lane Closure 1WA'!$R$11:$R$1611,MATCH(ROUNDUP(H21,0),'DHM Lane Closure 1WA'!$Q$11:$Q$1611,0)))</f>
        <v>0</v>
      </c>
      <c r="I22" s="49">
        <f>IF(I21=0,0,INDEX('DHM Lane Closure 1WA'!$R$11:$R$1611,MATCH(ROUNDUP(I21,0),'DHM Lane Closure 1WA'!$Q$11:$Q$1611,0)))</f>
        <v>0</v>
      </c>
      <c r="J22" s="49">
        <f>IF(J21=0,0,INDEX('DHM Lane Closure 1WA'!$R$11:$R$1611,MATCH(ROUNDUP(J21,0),'DHM Lane Closure 1WA'!$Q$11:$Q$1611,0)))</f>
        <v>0</v>
      </c>
      <c r="K22" s="49">
        <f>IF(K21=0,0,INDEX('DHM Lane Closure 1WA'!$R$11:$R$1611,MATCH(ROUNDUP(K21,0),'DHM Lane Closure 1WA'!$Q$11:$Q$1611,0)))</f>
        <v>0</v>
      </c>
      <c r="L22" s="49">
        <f>IF(L21=0,0,INDEX('DHM Lane Closure 1WA'!$R$11:$R$1611,MATCH(ROUNDUP(L21,0),'DHM Lane Closure 1WA'!$Q$11:$Q$1611,0)))</f>
        <v>0</v>
      </c>
      <c r="M22" s="49">
        <f>IF(M21=0,0,INDEX('DHM Lane Closure 1WA'!$R$11:$R$1611,MATCH(ROUNDUP(M21,0),'DHM Lane Closure 1WA'!$Q$11:$Q$1611,0)))</f>
        <v>0</v>
      </c>
      <c r="N22" s="49">
        <f>IF(N21=0,0,INDEX('DHM Lane Closure 1WA'!$R$11:$R$1611,MATCH(ROUNDUP(N21,0),'DHM Lane Closure 1WA'!$Q$11:$Q$1611,0)))</f>
        <v>0</v>
      </c>
      <c r="O22" s="50" t="s">
        <v>8</v>
      </c>
      <c r="Q22">
        <v>12</v>
      </c>
      <c r="R22">
        <v>16</v>
      </c>
      <c r="W22">
        <v>120</v>
      </c>
      <c r="X22">
        <f>(ROUNDUP((IF((E$14*1.4666/E$25)/E$23&gt;(IF((ROUNDUP((E$18*E$19/E$20)/(3600/$W22),0))=0,0,INDEX('DHM Lane Closure 1WA'!$R$11:$R$1611,MATCH(ROUNDUP((ROUNDUP((E$18*E$19/E$20)/(3600/$W22),0)),0),'DHM Lane Closure 1WA'!$Q$11:$Q$1611,0)))),(IF((ROUNDUP((E$18*E$19/E$20)/(3600/$W22),0))=0,0,INDEX('DHM Lane Closure 1WA'!$R$11:$R$1611,MATCH(ROUNDUP((ROUNDUP((E$18*E$19/E$20)/(3600/$W22),0)),0),'DHM Lane Closure 1WA'!$Q$11:$Q$1611,0))))*E$23,ROUNDUP((E$14*1.4666/E$25)/E$23,0)*E$23+((IF((ROUNDUP((E$18*E$19/E$20)/(3600/$W22),0))=0,0,INDEX('DHM Lane Closure 1WA'!$R$11:$R$1611,MATCH(ROUNDUP((ROUNDUP((E$18*E$19/E$20)/(3600/$W22),0)),0),'DHM Lane Closure 1WA'!$Q$11:$Q$1611,0))))-ROUNDUP((E$14*1.4666/E$25)/E$23,0))*E$24))/5,0)*5)+(ROUNDUP((IF((F$14*1.4666/F$25)/F$23&gt;(IF((ROUNDUP((F$18*F$19/F$20)/(3600/$W22),0))=0,0,INDEX('DHM Lane Closure 1WA'!$R$11:$R$1611,MATCH(ROUNDUP((ROUNDUP((F$18*F$19/F$20)/(3600/$W22),0)),0),'DHM Lane Closure 1WA'!$Q$11:$Q$1611,0)))),(IF((ROUNDUP((F$18*F$19/F$20)/(3600/$W22),0))=0,0,INDEX('DHM Lane Closure 1WA'!$R$11:$R$1611,MATCH(ROUNDUP((ROUNDUP((F$18*F$19/F$20)/(3600/$W22),0)),0),'DHM Lane Closure 1WA'!$Q$11:$Q$1611,0))))*F$23,ROUNDUP((F$14*1.4666/F$25)/F$23,0)*F$23+((IF((ROUNDUP((F$18*F$19/F$20)/(3600/$W22),0))=0,0,INDEX('DHM Lane Closure 1WA'!$R$11:$R$1611,MATCH(ROUNDUP((ROUNDUP((F$18*F$19/F$20)/(3600/$W22),0)),0),'DHM Lane Closure 1WA'!$Q$11:$Q$1611,0))))-ROUNDUP((F$14*1.4666/F$25)/F$23,0))*F$24))/5,0)*5)+(ROUNDUP((IF((G$14*1.4666/G$25)/G$23&gt;(IF((ROUNDUP((G$18*G$19/G$20)/(3600/$W22),0))=0,0,INDEX('DHM Lane Closure 1WA'!$R$11:$R$1611,MATCH(ROUNDUP((ROUNDUP((G$18*G$19/G$20)/(3600/$W22),0)),0),'DHM Lane Closure 1WA'!$Q$11:$Q$1611,0)))),(IF((ROUNDUP((G$18*G$19/G$20)/(3600/$W22),0))=0,0,INDEX('DHM Lane Closure 1WA'!$R$11:$R$1611,MATCH(ROUNDUP((ROUNDUP((G$18*G$19/G$20)/(3600/$W22),0)),0),'DHM Lane Closure 1WA'!$Q$11:$Q$1611,0))))*G$23,ROUNDUP((G$14*1.4666/G$25)/G$23,0)*G$23+((IF((ROUNDUP((G$18*G$19/G$20)/(3600/$W22),0))=0,0,INDEX('DHM Lane Closure 1WA'!$R$11:$R$1611,MATCH(ROUNDUP((ROUNDUP((G$18*G$19/G$20)/(3600/$W22),0)),0),'DHM Lane Closure 1WA'!$Q$11:$Q$1611,0))))-ROUNDUP((G$14*1.4666/G$25)/G$23,0))*G$24))/5,0)*5)+(ROUNDUP((IF((H$14*1.4666/H$25)/H$23&gt;(IF((ROUNDUP((H$18*H$19/H$20)/(3600/$W22),0))=0,0,INDEX('DHM Lane Closure 1WA'!$R$11:$R$1611,MATCH(ROUNDUP((ROUNDUP((H$18*H$19/H$20)/(3600/$W22),0)),0),'DHM Lane Closure 1WA'!$Q$11:$Q$1611,0)))),(IF((ROUNDUP((H$18*H$19/H$20)/(3600/$W22),0))=0,0,INDEX('DHM Lane Closure 1WA'!$R$11:$R$1611,MATCH(ROUNDUP((ROUNDUP((H$18*H$19/H$20)/(3600/$W22),0)),0),'DHM Lane Closure 1WA'!$Q$11:$Q$1611,0))))*H$23,ROUNDUP((H$14*1.4666/H$25)/H$23,0)*H$23+((IF((ROUNDUP((H$18*H$19/H$20)/(3600/$W22),0))=0,0,INDEX('DHM Lane Closure 1WA'!$R$11:$R$1611,MATCH(ROUNDUP((ROUNDUP((H$18*H$19/H$20)/(3600/$W22),0)),0),'DHM Lane Closure 1WA'!$Q$11:$Q$1611,0))))-ROUNDUP((H$14*1.4666/H$25)/H$23,0))*H$24))/5,0)*5)+(ROUNDUP((IF((I$14*1.4666/I$25)/I$23&gt;(IF((ROUNDUP((I$18*I$19/I$20)/(3600/$W22),0))=0,0,INDEX('DHM Lane Closure 1WA'!$R$11:$R$1611,MATCH(ROUNDUP((ROUNDUP((I$18*I$19/I$20)/(3600/$W22),0)),0),'DHM Lane Closure 1WA'!$Q$11:$Q$1611,0)))),(IF((ROUNDUP((I$18*I$19/I$20)/(3600/$W22),0))=0,0,INDEX('DHM Lane Closure 1WA'!$R$11:$R$1611,MATCH(ROUNDUP((ROUNDUP((I$18*I$19/I$20)/(3600/$W22),0)),0),'DHM Lane Closure 1WA'!$Q$11:$Q$1611,0))))*I$23,ROUNDUP((I$14*1.4666/I$25)/I$23,0)*I$23+((IF((ROUNDUP((I$18*I$19/I$20)/(3600/$W22),0))=0,0,INDEX('DHM Lane Closure 1WA'!$R$11:$R$1611,MATCH(ROUNDUP((ROUNDUP((I$18*I$19/I$20)/(3600/$W22),0)),0),'DHM Lane Closure 1WA'!$Q$11:$Q$1611,0))))-ROUNDUP((I$14*1.4666/I$25)/I$23,0))*I$24))/5,0)*5)+(ROUNDUP((IF((J$14*1.4666/J$25)/J$23&gt;(IF((ROUNDUP((J$18*J$19/J$20)/(3600/$W22),0))=0,0,INDEX('DHM Lane Closure 1WA'!$R$11:$R$1611,MATCH(ROUNDUP((ROUNDUP((J$18*J$19/J$20)/(3600/$W22),0)),0),'DHM Lane Closure 1WA'!$Q$11:$Q$1611,0)))),(IF((ROUNDUP((J$18*J$19/J$20)/(3600/$W22),0))=0,0,INDEX('DHM Lane Closure 1WA'!$R$11:$R$1611,MATCH(ROUNDUP((ROUNDUP((J$18*J$19/J$20)/(3600/$W22),0)),0),'DHM Lane Closure 1WA'!$Q$11:$Q$1611,0))))*J$23,ROUNDUP((J$14*1.4666/J$25)/J$23,0)*J$23+((IF((ROUNDUP((J$18*J$19/J$20)/(3600/$W22),0))=0,0,INDEX('DHM Lane Closure 1WA'!$R$11:$R$1611,MATCH(ROUNDUP((ROUNDUP((J$18*J$19/J$20)/(3600/$W22),0)),0),'DHM Lane Closure 1WA'!$Q$11:$Q$1611,0))))-ROUNDUP((J$14*1.4666/J$25)/J$23,0))*J$24))/5,0)*5)+(ROUNDUP((IF((K$14*1.4666/K$25)/K$23&gt;(IF((ROUNDUP((K$18*K$19/K$20)/(3600/$W22),0))=0,0,INDEX('DHM Lane Closure 1WA'!$R$11:$R$1611,MATCH(ROUNDUP((ROUNDUP((K$18*K$19/K$20)/(3600/$W22),0)),0),'DHM Lane Closure 1WA'!$Q$11:$Q$1611,0)))),(IF((ROUNDUP((K$18*K$19/K$20)/(3600/$W22),0))=0,0,INDEX('DHM Lane Closure 1WA'!$R$11:$R$1611,MATCH(ROUNDUP((ROUNDUP((K$18*K$19/K$20)/(3600/$W22),0)),0),'DHM Lane Closure 1WA'!$Q$11:$Q$1611,0))))*K$23,ROUNDUP((K$14*1.4666/K$25)/K$23,0)*K$23+((IF((ROUNDUP((K$18*K$19/K$20)/(3600/$W22),0))=0,0,INDEX('DHM Lane Closure 1WA'!$R$11:$R$1611,MATCH(ROUNDUP((ROUNDUP((K$18*K$19/K$20)/(3600/$W22),0)),0),'DHM Lane Closure 1WA'!$Q$11:$Q$1611,0))))-ROUNDUP((K$14*1.4666/K$25)/K$23,0))*K$24))/5,0)*5)+(ROUNDUP((IF((L$14*1.4666/L$25)/L$23&gt;(IF((ROUNDUP((L$18*L$19/L$20)/(3600/$W22),0))=0,0,INDEX('DHM Lane Closure 1WA'!$R$11:$R$1611,MATCH(ROUNDUP((ROUNDUP((L$18*L$19/L$20)/(3600/$W22),0)),0),'DHM Lane Closure 1WA'!$Q$11:$Q$1611,0)))),(IF((ROUNDUP((L$18*L$19/L$20)/(3600/$W22),0))=0,0,INDEX('DHM Lane Closure 1WA'!$R$11:$R$1611,MATCH(ROUNDUP((ROUNDUP((L$18*L$19/L$20)/(3600/$W22),0)),0),'DHM Lane Closure 1WA'!$Q$11:$Q$1611,0))))*L$23,ROUNDUP((L$14*1.4666/L$25)/L$23,0)*L$23+((IF((ROUNDUP((L$18*L$19/L$20)/(3600/$W22),0))=0,0,INDEX('DHM Lane Closure 1WA'!$R$11:$R$1611,MATCH(ROUNDUP((ROUNDUP((L$18*L$19/L$20)/(3600/$W22),0)),0),'DHM Lane Closure 1WA'!$Q$11:$Q$1611,0))))-ROUNDUP((L$14*1.4666/L$25)/L$23,0))*L$24))/5,0)*5)+(ROUNDUP((IF((M$14*1.4666/M$25)/M$23&gt;(IF((ROUNDUP((M$18*M$19/M$20)/(3600/$W22),0))=0,0,INDEX('DHM Lane Closure 1WA'!$R$11:$R$1611,MATCH(ROUNDUP((ROUNDUP((M$18*M$19/M$20)/(3600/$W22),0)),0),'DHM Lane Closure 1WA'!$Q$11:$Q$1611,0)))),(IF((ROUNDUP((M$18*M$19/M$20)/(3600/$W22),0))=0,0,INDEX('DHM Lane Closure 1WA'!$R$11:$R$1611,MATCH(ROUNDUP((ROUNDUP((M$18*M$19/M$20)/(3600/$W22),0)),0),'DHM Lane Closure 1WA'!$Q$11:$Q$1611,0))))*M$23,ROUNDUP((M$14*1.4666/M$25)/M$23,0)*M$23+((IF((ROUNDUP((M$18*M$19/M$20)/(3600/$W22),0))=0,0,INDEX('DHM Lane Closure 1WA'!$R$11:$R$1611,MATCH(ROUNDUP((ROUNDUP((M$18*M$19/M$20)/(3600/$W22),0)),0),'DHM Lane Closure 1WA'!$Q$11:$Q$1611,0))))-ROUNDUP((M$14*1.4666/M$25)/M$23,0))*M$24))/5,0)*5)+(ROUNDUP((IF((N$14*1.4666/N$25)/N$23&gt;(IF((ROUNDUP((N$18*N$19/N$20)/(3600/$W22),0))=0,0,INDEX('DHM Lane Closure 1WA'!$R$11:$R$1611,MATCH(ROUNDUP((ROUNDUP((N$18*N$19/N$20)/(3600/$W22),0)),0),'DHM Lane Closure 1WA'!$Q$11:$Q$1611,0)))),(IF((ROUNDUP((N$18*N$19/N$20)/(3600/$W22),0))=0,0,INDEX('DHM Lane Closure 1WA'!$R$11:$R$1611,MATCH(ROUNDUP((ROUNDUP((N$18*N$19/N$20)/(3600/$W22),0)),0),'DHM Lane Closure 1WA'!$Q$11:$Q$1611,0))))*N$23,ROUNDUP((N$14*1.4666/N$25)/N$23,0)*N$23+((IF((ROUNDUP((N$18*N$19/N$20)/(3600/$W22),0))=0,0,INDEX('DHM Lane Closure 1WA'!$R$11:$R$1611,MATCH(ROUNDUP((ROUNDUP((N$18*N$19/N$20)/(3600/$W22),0)),0),'DHM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265</v>
      </c>
      <c r="Y22">
        <f t="shared" si="0"/>
        <v>1.5</v>
      </c>
    </row>
    <row r="23" spans="1:25" x14ac:dyDescent="0.25">
      <c r="A23" s="5"/>
      <c r="D23" s="8" t="s">
        <v>16</v>
      </c>
      <c r="E23" s="28">
        <v>2.5</v>
      </c>
      <c r="F23" s="53">
        <v>2.5</v>
      </c>
      <c r="G23" s="53">
        <v>2.5</v>
      </c>
      <c r="H23" s="53">
        <v>2.5</v>
      </c>
      <c r="I23" s="53">
        <v>2.5</v>
      </c>
      <c r="J23" s="53">
        <v>2.5</v>
      </c>
      <c r="K23" s="53">
        <v>2.5</v>
      </c>
      <c r="L23" s="53">
        <v>2.5</v>
      </c>
      <c r="M23" s="53">
        <v>2.5</v>
      </c>
      <c r="N23" s="53">
        <v>2.5</v>
      </c>
      <c r="O23" s="2" t="s">
        <v>8</v>
      </c>
      <c r="Q23">
        <v>13</v>
      </c>
      <c r="R23">
        <v>17</v>
      </c>
      <c r="W23">
        <v>130</v>
      </c>
      <c r="X23">
        <f>(ROUNDUP((IF((E$14*1.4666/E$25)/E$23&gt;(IF((ROUNDUP((E$18*E$19/E$20)/(3600/$W23),0))=0,0,INDEX('DHM Lane Closure 1WA'!$R$11:$R$1611,MATCH(ROUNDUP((ROUNDUP((E$18*E$19/E$20)/(3600/$W23),0)),0),'DHM Lane Closure 1WA'!$Q$11:$Q$1611,0)))),(IF((ROUNDUP((E$18*E$19/E$20)/(3600/$W23),0))=0,0,INDEX('DHM Lane Closure 1WA'!$R$11:$R$1611,MATCH(ROUNDUP((ROUNDUP((E$18*E$19/E$20)/(3600/$W23),0)),0),'DHM Lane Closure 1WA'!$Q$11:$Q$1611,0))))*E$23,ROUNDUP((E$14*1.4666/E$25)/E$23,0)*E$23+((IF((ROUNDUP((E$18*E$19/E$20)/(3600/$W23),0))=0,0,INDEX('DHM Lane Closure 1WA'!$R$11:$R$1611,MATCH(ROUNDUP((ROUNDUP((E$18*E$19/E$20)/(3600/$W23),0)),0),'DHM Lane Closure 1WA'!$Q$11:$Q$1611,0))))-ROUNDUP((E$14*1.4666/E$25)/E$23,0))*E$24))/5,0)*5)+(ROUNDUP((IF((F$14*1.4666/F$25)/F$23&gt;(IF((ROUNDUP((F$18*F$19/F$20)/(3600/$W23),0))=0,0,INDEX('DHM Lane Closure 1WA'!$R$11:$R$1611,MATCH(ROUNDUP((ROUNDUP((F$18*F$19/F$20)/(3600/$W23),0)),0),'DHM Lane Closure 1WA'!$Q$11:$Q$1611,0)))),(IF((ROUNDUP((F$18*F$19/F$20)/(3600/$W23),0))=0,0,INDEX('DHM Lane Closure 1WA'!$R$11:$R$1611,MATCH(ROUNDUP((ROUNDUP((F$18*F$19/F$20)/(3600/$W23),0)),0),'DHM Lane Closure 1WA'!$Q$11:$Q$1611,0))))*F$23,ROUNDUP((F$14*1.4666/F$25)/F$23,0)*F$23+((IF((ROUNDUP((F$18*F$19/F$20)/(3600/$W23),0))=0,0,INDEX('DHM Lane Closure 1WA'!$R$11:$R$1611,MATCH(ROUNDUP((ROUNDUP((F$18*F$19/F$20)/(3600/$W23),0)),0),'DHM Lane Closure 1WA'!$Q$11:$Q$1611,0))))-ROUNDUP((F$14*1.4666/F$25)/F$23,0))*F$24))/5,0)*5)+(ROUNDUP((IF((G$14*1.4666/G$25)/G$23&gt;(IF((ROUNDUP((G$18*G$19/G$20)/(3600/$W23),0))=0,0,INDEX('DHM Lane Closure 1WA'!$R$11:$R$1611,MATCH(ROUNDUP((ROUNDUP((G$18*G$19/G$20)/(3600/$W23),0)),0),'DHM Lane Closure 1WA'!$Q$11:$Q$1611,0)))),(IF((ROUNDUP((G$18*G$19/G$20)/(3600/$W23),0))=0,0,INDEX('DHM Lane Closure 1WA'!$R$11:$R$1611,MATCH(ROUNDUP((ROUNDUP((G$18*G$19/G$20)/(3600/$W23),0)),0),'DHM Lane Closure 1WA'!$Q$11:$Q$1611,0))))*G$23,ROUNDUP((G$14*1.4666/G$25)/G$23,0)*G$23+((IF((ROUNDUP((G$18*G$19/G$20)/(3600/$W23),0))=0,0,INDEX('DHM Lane Closure 1WA'!$R$11:$R$1611,MATCH(ROUNDUP((ROUNDUP((G$18*G$19/G$20)/(3600/$W23),0)),0),'DHM Lane Closure 1WA'!$Q$11:$Q$1611,0))))-ROUNDUP((G$14*1.4666/G$25)/G$23,0))*G$24))/5,0)*5)+(ROUNDUP((IF((H$14*1.4666/H$25)/H$23&gt;(IF((ROUNDUP((H$18*H$19/H$20)/(3600/$W23),0))=0,0,INDEX('DHM Lane Closure 1WA'!$R$11:$R$1611,MATCH(ROUNDUP((ROUNDUP((H$18*H$19/H$20)/(3600/$W23),0)),0),'DHM Lane Closure 1WA'!$Q$11:$Q$1611,0)))),(IF((ROUNDUP((H$18*H$19/H$20)/(3600/$W23),0))=0,0,INDEX('DHM Lane Closure 1WA'!$R$11:$R$1611,MATCH(ROUNDUP((ROUNDUP((H$18*H$19/H$20)/(3600/$W23),0)),0),'DHM Lane Closure 1WA'!$Q$11:$Q$1611,0))))*H$23,ROUNDUP((H$14*1.4666/H$25)/H$23,0)*H$23+((IF((ROUNDUP((H$18*H$19/H$20)/(3600/$W23),0))=0,0,INDEX('DHM Lane Closure 1WA'!$R$11:$R$1611,MATCH(ROUNDUP((ROUNDUP((H$18*H$19/H$20)/(3600/$W23),0)),0),'DHM Lane Closure 1WA'!$Q$11:$Q$1611,0))))-ROUNDUP((H$14*1.4666/H$25)/H$23,0))*H$24))/5,0)*5)+(ROUNDUP((IF((I$14*1.4666/I$25)/I$23&gt;(IF((ROUNDUP((I$18*I$19/I$20)/(3600/$W23),0))=0,0,INDEX('DHM Lane Closure 1WA'!$R$11:$R$1611,MATCH(ROUNDUP((ROUNDUP((I$18*I$19/I$20)/(3600/$W23),0)),0),'DHM Lane Closure 1WA'!$Q$11:$Q$1611,0)))),(IF((ROUNDUP((I$18*I$19/I$20)/(3600/$W23),0))=0,0,INDEX('DHM Lane Closure 1WA'!$R$11:$R$1611,MATCH(ROUNDUP((ROUNDUP((I$18*I$19/I$20)/(3600/$W23),0)),0),'DHM Lane Closure 1WA'!$Q$11:$Q$1611,0))))*I$23,ROUNDUP((I$14*1.4666/I$25)/I$23,0)*I$23+((IF((ROUNDUP((I$18*I$19/I$20)/(3600/$W23),0))=0,0,INDEX('DHM Lane Closure 1WA'!$R$11:$R$1611,MATCH(ROUNDUP((ROUNDUP((I$18*I$19/I$20)/(3600/$W23),0)),0),'DHM Lane Closure 1WA'!$Q$11:$Q$1611,0))))-ROUNDUP((I$14*1.4666/I$25)/I$23,0))*I$24))/5,0)*5)+(ROUNDUP((IF((J$14*1.4666/J$25)/J$23&gt;(IF((ROUNDUP((J$18*J$19/J$20)/(3600/$W23),0))=0,0,INDEX('DHM Lane Closure 1WA'!$R$11:$R$1611,MATCH(ROUNDUP((ROUNDUP((J$18*J$19/J$20)/(3600/$W23),0)),0),'DHM Lane Closure 1WA'!$Q$11:$Q$1611,0)))),(IF((ROUNDUP((J$18*J$19/J$20)/(3600/$W23),0))=0,0,INDEX('DHM Lane Closure 1WA'!$R$11:$R$1611,MATCH(ROUNDUP((ROUNDUP((J$18*J$19/J$20)/(3600/$W23),0)),0),'DHM Lane Closure 1WA'!$Q$11:$Q$1611,0))))*J$23,ROUNDUP((J$14*1.4666/J$25)/J$23,0)*J$23+((IF((ROUNDUP((J$18*J$19/J$20)/(3600/$W23),0))=0,0,INDEX('DHM Lane Closure 1WA'!$R$11:$R$1611,MATCH(ROUNDUP((ROUNDUP((J$18*J$19/J$20)/(3600/$W23),0)),0),'DHM Lane Closure 1WA'!$Q$11:$Q$1611,0))))-ROUNDUP((J$14*1.4666/J$25)/J$23,0))*J$24))/5,0)*5)+(ROUNDUP((IF((K$14*1.4666/K$25)/K$23&gt;(IF((ROUNDUP((K$18*K$19/K$20)/(3600/$W23),0))=0,0,INDEX('DHM Lane Closure 1WA'!$R$11:$R$1611,MATCH(ROUNDUP((ROUNDUP((K$18*K$19/K$20)/(3600/$W23),0)),0),'DHM Lane Closure 1WA'!$Q$11:$Q$1611,0)))),(IF((ROUNDUP((K$18*K$19/K$20)/(3600/$W23),0))=0,0,INDEX('DHM Lane Closure 1WA'!$R$11:$R$1611,MATCH(ROUNDUP((ROUNDUP((K$18*K$19/K$20)/(3600/$W23),0)),0),'DHM Lane Closure 1WA'!$Q$11:$Q$1611,0))))*K$23,ROUNDUP((K$14*1.4666/K$25)/K$23,0)*K$23+((IF((ROUNDUP((K$18*K$19/K$20)/(3600/$W23),0))=0,0,INDEX('DHM Lane Closure 1WA'!$R$11:$R$1611,MATCH(ROUNDUP((ROUNDUP((K$18*K$19/K$20)/(3600/$W23),0)),0),'DHM Lane Closure 1WA'!$Q$11:$Q$1611,0))))-ROUNDUP((K$14*1.4666/K$25)/K$23,0))*K$24))/5,0)*5)+(ROUNDUP((IF((L$14*1.4666/L$25)/L$23&gt;(IF((ROUNDUP((L$18*L$19/L$20)/(3600/$W23),0))=0,0,INDEX('DHM Lane Closure 1WA'!$R$11:$R$1611,MATCH(ROUNDUP((ROUNDUP((L$18*L$19/L$20)/(3600/$W23),0)),0),'DHM Lane Closure 1WA'!$Q$11:$Q$1611,0)))),(IF((ROUNDUP((L$18*L$19/L$20)/(3600/$W23),0))=0,0,INDEX('DHM Lane Closure 1WA'!$R$11:$R$1611,MATCH(ROUNDUP((ROUNDUP((L$18*L$19/L$20)/(3600/$W23),0)),0),'DHM Lane Closure 1WA'!$Q$11:$Q$1611,0))))*L$23,ROUNDUP((L$14*1.4666/L$25)/L$23,0)*L$23+((IF((ROUNDUP((L$18*L$19/L$20)/(3600/$W23),0))=0,0,INDEX('DHM Lane Closure 1WA'!$R$11:$R$1611,MATCH(ROUNDUP((ROUNDUP((L$18*L$19/L$20)/(3600/$W23),0)),0),'DHM Lane Closure 1WA'!$Q$11:$Q$1611,0))))-ROUNDUP((L$14*1.4666/L$25)/L$23,0))*L$24))/5,0)*5)+(ROUNDUP((IF((M$14*1.4666/M$25)/M$23&gt;(IF((ROUNDUP((M$18*M$19/M$20)/(3600/$W23),0))=0,0,INDEX('DHM Lane Closure 1WA'!$R$11:$R$1611,MATCH(ROUNDUP((ROUNDUP((M$18*M$19/M$20)/(3600/$W23),0)),0),'DHM Lane Closure 1WA'!$Q$11:$Q$1611,0)))),(IF((ROUNDUP((M$18*M$19/M$20)/(3600/$W23),0))=0,0,INDEX('DHM Lane Closure 1WA'!$R$11:$R$1611,MATCH(ROUNDUP((ROUNDUP((M$18*M$19/M$20)/(3600/$W23),0)),0),'DHM Lane Closure 1WA'!$Q$11:$Q$1611,0))))*M$23,ROUNDUP((M$14*1.4666/M$25)/M$23,0)*M$23+((IF((ROUNDUP((M$18*M$19/M$20)/(3600/$W23),0))=0,0,INDEX('DHM Lane Closure 1WA'!$R$11:$R$1611,MATCH(ROUNDUP((ROUNDUP((M$18*M$19/M$20)/(3600/$W23),0)),0),'DHM Lane Closure 1WA'!$Q$11:$Q$1611,0))))-ROUNDUP((M$14*1.4666/M$25)/M$23,0))*M$24))/5,0)*5)+(ROUNDUP((IF((N$14*1.4666/N$25)/N$23&gt;(IF((ROUNDUP((N$18*N$19/N$20)/(3600/$W23),0))=0,0,INDEX('DHM Lane Closure 1WA'!$R$11:$R$1611,MATCH(ROUNDUP((ROUNDUP((N$18*N$19/N$20)/(3600/$W23),0)),0),'DHM Lane Closure 1WA'!$Q$11:$Q$1611,0)))),(IF((ROUNDUP((N$18*N$19/N$20)/(3600/$W23),0))=0,0,INDEX('DHM Lane Closure 1WA'!$R$11:$R$1611,MATCH(ROUNDUP((ROUNDUP((N$18*N$19/N$20)/(3600/$W23),0)),0),'DHM Lane Closure 1WA'!$Q$11:$Q$1611,0))))*N$23,ROUNDUP((N$14*1.4666/N$25)/N$23,0)*N$23+((IF((ROUNDUP((N$18*N$19/N$20)/(3600/$W23),0))=0,0,INDEX('DHM Lane Closure 1WA'!$R$11:$R$1611,MATCH(ROUNDUP((ROUNDUP((N$18*N$19/N$20)/(3600/$W23),0)),0),'DHM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275</v>
      </c>
      <c r="Y23">
        <f t="shared" si="0"/>
        <v>1.5</v>
      </c>
    </row>
    <row r="24" spans="1:25" x14ac:dyDescent="0.25">
      <c r="A24" s="5"/>
      <c r="D24" s="8" t="s">
        <v>17</v>
      </c>
      <c r="E24" s="28">
        <v>2</v>
      </c>
      <c r="F24" s="53">
        <v>2</v>
      </c>
      <c r="G24" s="53">
        <v>2</v>
      </c>
      <c r="H24" s="53">
        <v>2</v>
      </c>
      <c r="I24" s="53">
        <v>2</v>
      </c>
      <c r="J24" s="53">
        <v>2</v>
      </c>
      <c r="K24" s="53">
        <v>2</v>
      </c>
      <c r="L24" s="53">
        <v>2</v>
      </c>
      <c r="M24" s="53">
        <v>2</v>
      </c>
      <c r="N24" s="53">
        <v>2</v>
      </c>
      <c r="O24" s="2" t="s">
        <v>8</v>
      </c>
      <c r="Q24">
        <v>14</v>
      </c>
      <c r="R24">
        <v>18</v>
      </c>
      <c r="W24">
        <v>140</v>
      </c>
      <c r="X24">
        <f>(ROUNDUP((IF((E$14*1.4666/E$25)/E$23&gt;(IF((ROUNDUP((E$18*E$19/E$20)/(3600/$W24),0))=0,0,INDEX('DHM Lane Closure 1WA'!$R$11:$R$1611,MATCH(ROUNDUP((ROUNDUP((E$18*E$19/E$20)/(3600/$W24),0)),0),'DHM Lane Closure 1WA'!$Q$11:$Q$1611,0)))),(IF((ROUNDUP((E$18*E$19/E$20)/(3600/$W24),0))=0,0,INDEX('DHM Lane Closure 1WA'!$R$11:$R$1611,MATCH(ROUNDUP((ROUNDUP((E$18*E$19/E$20)/(3600/$W24),0)),0),'DHM Lane Closure 1WA'!$Q$11:$Q$1611,0))))*E$23,ROUNDUP((E$14*1.4666/E$25)/E$23,0)*E$23+((IF((ROUNDUP((E$18*E$19/E$20)/(3600/$W24),0))=0,0,INDEX('DHM Lane Closure 1WA'!$R$11:$R$1611,MATCH(ROUNDUP((ROUNDUP((E$18*E$19/E$20)/(3600/$W24),0)),0),'DHM Lane Closure 1WA'!$Q$11:$Q$1611,0))))-ROUNDUP((E$14*1.4666/E$25)/E$23,0))*E$24))/5,0)*5)+(ROUNDUP((IF((F$14*1.4666/F$25)/F$23&gt;(IF((ROUNDUP((F$18*F$19/F$20)/(3600/$W24),0))=0,0,INDEX('DHM Lane Closure 1WA'!$R$11:$R$1611,MATCH(ROUNDUP((ROUNDUP((F$18*F$19/F$20)/(3600/$W24),0)),0),'DHM Lane Closure 1WA'!$Q$11:$Q$1611,0)))),(IF((ROUNDUP((F$18*F$19/F$20)/(3600/$W24),0))=0,0,INDEX('DHM Lane Closure 1WA'!$R$11:$R$1611,MATCH(ROUNDUP((ROUNDUP((F$18*F$19/F$20)/(3600/$W24),0)),0),'DHM Lane Closure 1WA'!$Q$11:$Q$1611,0))))*F$23,ROUNDUP((F$14*1.4666/F$25)/F$23,0)*F$23+((IF((ROUNDUP((F$18*F$19/F$20)/(3600/$W24),0))=0,0,INDEX('DHM Lane Closure 1WA'!$R$11:$R$1611,MATCH(ROUNDUP((ROUNDUP((F$18*F$19/F$20)/(3600/$W24),0)),0),'DHM Lane Closure 1WA'!$Q$11:$Q$1611,0))))-ROUNDUP((F$14*1.4666/F$25)/F$23,0))*F$24))/5,0)*5)+(ROUNDUP((IF((G$14*1.4666/G$25)/G$23&gt;(IF((ROUNDUP((G$18*G$19/G$20)/(3600/$W24),0))=0,0,INDEX('DHM Lane Closure 1WA'!$R$11:$R$1611,MATCH(ROUNDUP((ROUNDUP((G$18*G$19/G$20)/(3600/$W24),0)),0),'DHM Lane Closure 1WA'!$Q$11:$Q$1611,0)))),(IF((ROUNDUP((G$18*G$19/G$20)/(3600/$W24),0))=0,0,INDEX('DHM Lane Closure 1WA'!$R$11:$R$1611,MATCH(ROUNDUP((ROUNDUP((G$18*G$19/G$20)/(3600/$W24),0)),0),'DHM Lane Closure 1WA'!$Q$11:$Q$1611,0))))*G$23,ROUNDUP((G$14*1.4666/G$25)/G$23,0)*G$23+((IF((ROUNDUP((G$18*G$19/G$20)/(3600/$W24),0))=0,0,INDEX('DHM Lane Closure 1WA'!$R$11:$R$1611,MATCH(ROUNDUP((ROUNDUP((G$18*G$19/G$20)/(3600/$W24),0)),0),'DHM Lane Closure 1WA'!$Q$11:$Q$1611,0))))-ROUNDUP((G$14*1.4666/G$25)/G$23,0))*G$24))/5,0)*5)+(ROUNDUP((IF((H$14*1.4666/H$25)/H$23&gt;(IF((ROUNDUP((H$18*H$19/H$20)/(3600/$W24),0))=0,0,INDEX('DHM Lane Closure 1WA'!$R$11:$R$1611,MATCH(ROUNDUP((ROUNDUP((H$18*H$19/H$20)/(3600/$W24),0)),0),'DHM Lane Closure 1WA'!$Q$11:$Q$1611,0)))),(IF((ROUNDUP((H$18*H$19/H$20)/(3600/$W24),0))=0,0,INDEX('DHM Lane Closure 1WA'!$R$11:$R$1611,MATCH(ROUNDUP((ROUNDUP((H$18*H$19/H$20)/(3600/$W24),0)),0),'DHM Lane Closure 1WA'!$Q$11:$Q$1611,0))))*H$23,ROUNDUP((H$14*1.4666/H$25)/H$23,0)*H$23+((IF((ROUNDUP((H$18*H$19/H$20)/(3600/$W24),0))=0,0,INDEX('DHM Lane Closure 1WA'!$R$11:$R$1611,MATCH(ROUNDUP((ROUNDUP((H$18*H$19/H$20)/(3600/$W24),0)),0),'DHM Lane Closure 1WA'!$Q$11:$Q$1611,0))))-ROUNDUP((H$14*1.4666/H$25)/H$23,0))*H$24))/5,0)*5)+(ROUNDUP((IF((I$14*1.4666/I$25)/I$23&gt;(IF((ROUNDUP((I$18*I$19/I$20)/(3600/$W24),0))=0,0,INDEX('DHM Lane Closure 1WA'!$R$11:$R$1611,MATCH(ROUNDUP((ROUNDUP((I$18*I$19/I$20)/(3600/$W24),0)),0),'DHM Lane Closure 1WA'!$Q$11:$Q$1611,0)))),(IF((ROUNDUP((I$18*I$19/I$20)/(3600/$W24),0))=0,0,INDEX('DHM Lane Closure 1WA'!$R$11:$R$1611,MATCH(ROUNDUP((ROUNDUP((I$18*I$19/I$20)/(3600/$W24),0)),0),'DHM Lane Closure 1WA'!$Q$11:$Q$1611,0))))*I$23,ROUNDUP((I$14*1.4666/I$25)/I$23,0)*I$23+((IF((ROUNDUP((I$18*I$19/I$20)/(3600/$W24),0))=0,0,INDEX('DHM Lane Closure 1WA'!$R$11:$R$1611,MATCH(ROUNDUP((ROUNDUP((I$18*I$19/I$20)/(3600/$W24),0)),0),'DHM Lane Closure 1WA'!$Q$11:$Q$1611,0))))-ROUNDUP((I$14*1.4666/I$25)/I$23,0))*I$24))/5,0)*5)+(ROUNDUP((IF((J$14*1.4666/J$25)/J$23&gt;(IF((ROUNDUP((J$18*J$19/J$20)/(3600/$W24),0))=0,0,INDEX('DHM Lane Closure 1WA'!$R$11:$R$1611,MATCH(ROUNDUP((ROUNDUP((J$18*J$19/J$20)/(3600/$W24),0)),0),'DHM Lane Closure 1WA'!$Q$11:$Q$1611,0)))),(IF((ROUNDUP((J$18*J$19/J$20)/(3600/$W24),0))=0,0,INDEX('DHM Lane Closure 1WA'!$R$11:$R$1611,MATCH(ROUNDUP((ROUNDUP((J$18*J$19/J$20)/(3600/$W24),0)),0),'DHM Lane Closure 1WA'!$Q$11:$Q$1611,0))))*J$23,ROUNDUP((J$14*1.4666/J$25)/J$23,0)*J$23+((IF((ROUNDUP((J$18*J$19/J$20)/(3600/$W24),0))=0,0,INDEX('DHM Lane Closure 1WA'!$R$11:$R$1611,MATCH(ROUNDUP((ROUNDUP((J$18*J$19/J$20)/(3600/$W24),0)),0),'DHM Lane Closure 1WA'!$Q$11:$Q$1611,0))))-ROUNDUP((J$14*1.4666/J$25)/J$23,0))*J$24))/5,0)*5)+(ROUNDUP((IF((K$14*1.4666/K$25)/K$23&gt;(IF((ROUNDUP((K$18*K$19/K$20)/(3600/$W24),0))=0,0,INDEX('DHM Lane Closure 1WA'!$R$11:$R$1611,MATCH(ROUNDUP((ROUNDUP((K$18*K$19/K$20)/(3600/$W24),0)),0),'DHM Lane Closure 1WA'!$Q$11:$Q$1611,0)))),(IF((ROUNDUP((K$18*K$19/K$20)/(3600/$W24),0))=0,0,INDEX('DHM Lane Closure 1WA'!$R$11:$R$1611,MATCH(ROUNDUP((ROUNDUP((K$18*K$19/K$20)/(3600/$W24),0)),0),'DHM Lane Closure 1WA'!$Q$11:$Q$1611,0))))*K$23,ROUNDUP((K$14*1.4666/K$25)/K$23,0)*K$23+((IF((ROUNDUP((K$18*K$19/K$20)/(3600/$W24),0))=0,0,INDEX('DHM Lane Closure 1WA'!$R$11:$R$1611,MATCH(ROUNDUP((ROUNDUP((K$18*K$19/K$20)/(3600/$W24),0)),0),'DHM Lane Closure 1WA'!$Q$11:$Q$1611,0))))-ROUNDUP((K$14*1.4666/K$25)/K$23,0))*K$24))/5,0)*5)+(ROUNDUP((IF((L$14*1.4666/L$25)/L$23&gt;(IF((ROUNDUP((L$18*L$19/L$20)/(3600/$W24),0))=0,0,INDEX('DHM Lane Closure 1WA'!$R$11:$R$1611,MATCH(ROUNDUP((ROUNDUP((L$18*L$19/L$20)/(3600/$W24),0)),0),'DHM Lane Closure 1WA'!$Q$11:$Q$1611,0)))),(IF((ROUNDUP((L$18*L$19/L$20)/(3600/$W24),0))=0,0,INDEX('DHM Lane Closure 1WA'!$R$11:$R$1611,MATCH(ROUNDUP((ROUNDUP((L$18*L$19/L$20)/(3600/$W24),0)),0),'DHM Lane Closure 1WA'!$Q$11:$Q$1611,0))))*L$23,ROUNDUP((L$14*1.4666/L$25)/L$23,0)*L$23+((IF((ROUNDUP((L$18*L$19/L$20)/(3600/$W24),0))=0,0,INDEX('DHM Lane Closure 1WA'!$R$11:$R$1611,MATCH(ROUNDUP((ROUNDUP((L$18*L$19/L$20)/(3600/$W24),0)),0),'DHM Lane Closure 1WA'!$Q$11:$Q$1611,0))))-ROUNDUP((L$14*1.4666/L$25)/L$23,0))*L$24))/5,0)*5)+(ROUNDUP((IF((M$14*1.4666/M$25)/M$23&gt;(IF((ROUNDUP((M$18*M$19/M$20)/(3600/$W24),0))=0,0,INDEX('DHM Lane Closure 1WA'!$R$11:$R$1611,MATCH(ROUNDUP((ROUNDUP((M$18*M$19/M$20)/(3600/$W24),0)),0),'DHM Lane Closure 1WA'!$Q$11:$Q$1611,0)))),(IF((ROUNDUP((M$18*M$19/M$20)/(3600/$W24),0))=0,0,INDEX('DHM Lane Closure 1WA'!$R$11:$R$1611,MATCH(ROUNDUP((ROUNDUP((M$18*M$19/M$20)/(3600/$W24),0)),0),'DHM Lane Closure 1WA'!$Q$11:$Q$1611,0))))*M$23,ROUNDUP((M$14*1.4666/M$25)/M$23,0)*M$23+((IF((ROUNDUP((M$18*M$19/M$20)/(3600/$W24),0))=0,0,INDEX('DHM Lane Closure 1WA'!$R$11:$R$1611,MATCH(ROUNDUP((ROUNDUP((M$18*M$19/M$20)/(3600/$W24),0)),0),'DHM Lane Closure 1WA'!$Q$11:$Q$1611,0))))-ROUNDUP((M$14*1.4666/M$25)/M$23,0))*M$24))/5,0)*5)+(ROUNDUP((IF((N$14*1.4666/N$25)/N$23&gt;(IF((ROUNDUP((N$18*N$19/N$20)/(3600/$W24),0))=0,0,INDEX('DHM Lane Closure 1WA'!$R$11:$R$1611,MATCH(ROUNDUP((ROUNDUP((N$18*N$19/N$20)/(3600/$W24),0)),0),'DHM Lane Closure 1WA'!$Q$11:$Q$1611,0)))),(IF((ROUNDUP((N$18*N$19/N$20)/(3600/$W24),0))=0,0,INDEX('DHM Lane Closure 1WA'!$R$11:$R$1611,MATCH(ROUNDUP((ROUNDUP((N$18*N$19/N$20)/(3600/$W24),0)),0),'DHM Lane Closure 1WA'!$Q$11:$Q$1611,0))))*N$23,ROUNDUP((N$14*1.4666/N$25)/N$23,0)*N$23+((IF((ROUNDUP((N$18*N$19/N$20)/(3600/$W24),0))=0,0,INDEX('DHM Lane Closure 1WA'!$R$11:$R$1611,MATCH(ROUNDUP((ROUNDUP((N$18*N$19/N$20)/(3600/$W24),0)),0),'DHM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275</v>
      </c>
      <c r="Y24">
        <f t="shared" si="0"/>
        <v>1.5</v>
      </c>
    </row>
    <row r="25" spans="1:25" x14ac:dyDescent="0.25">
      <c r="A25" s="5"/>
      <c r="B25" s="37" t="s">
        <v>23</v>
      </c>
      <c r="C25" s="38" t="s">
        <v>11</v>
      </c>
      <c r="D25" s="8" t="s">
        <v>33</v>
      </c>
      <c r="E25" s="28">
        <v>3.5</v>
      </c>
      <c r="F25" s="53">
        <v>3.5</v>
      </c>
      <c r="G25" s="53">
        <v>3.2</v>
      </c>
      <c r="H25" s="53">
        <v>3.2</v>
      </c>
      <c r="I25" s="53">
        <v>3.2</v>
      </c>
      <c r="J25" s="53">
        <v>3.2</v>
      </c>
      <c r="K25" s="53">
        <v>3.2</v>
      </c>
      <c r="L25" s="53">
        <v>3.2</v>
      </c>
      <c r="M25" s="53">
        <v>3.2</v>
      </c>
      <c r="N25" s="53">
        <v>3.2</v>
      </c>
      <c r="O25" s="2" t="s">
        <v>8</v>
      </c>
      <c r="Q25">
        <v>15</v>
      </c>
      <c r="R25">
        <v>19</v>
      </c>
      <c r="W25">
        <v>150</v>
      </c>
      <c r="X25">
        <f>(ROUNDUP((IF((E$14*1.4666/E$25)/E$23&gt;(IF((ROUNDUP((E$18*E$19/E$20)/(3600/$W25),0))=0,0,INDEX('DHM Lane Closure 1WA'!$R$11:$R$1611,MATCH(ROUNDUP((ROUNDUP((E$18*E$19/E$20)/(3600/$W25),0)),0),'DHM Lane Closure 1WA'!$Q$11:$Q$1611,0)))),(IF((ROUNDUP((E$18*E$19/E$20)/(3600/$W25),0))=0,0,INDEX('DHM Lane Closure 1WA'!$R$11:$R$1611,MATCH(ROUNDUP((ROUNDUP((E$18*E$19/E$20)/(3600/$W25),0)),0),'DHM Lane Closure 1WA'!$Q$11:$Q$1611,0))))*E$23,ROUNDUP((E$14*1.4666/E$25)/E$23,0)*E$23+((IF((ROUNDUP((E$18*E$19/E$20)/(3600/$W25),0))=0,0,INDEX('DHM Lane Closure 1WA'!$R$11:$R$1611,MATCH(ROUNDUP((ROUNDUP((E$18*E$19/E$20)/(3600/$W25),0)),0),'DHM Lane Closure 1WA'!$Q$11:$Q$1611,0))))-ROUNDUP((E$14*1.4666/E$25)/E$23,0))*E$24))/5,0)*5)+(ROUNDUP((IF((F$14*1.4666/F$25)/F$23&gt;(IF((ROUNDUP((F$18*F$19/F$20)/(3600/$W25),0))=0,0,INDEX('DHM Lane Closure 1WA'!$R$11:$R$1611,MATCH(ROUNDUP((ROUNDUP((F$18*F$19/F$20)/(3600/$W25),0)),0),'DHM Lane Closure 1WA'!$Q$11:$Q$1611,0)))),(IF((ROUNDUP((F$18*F$19/F$20)/(3600/$W25),0))=0,0,INDEX('DHM Lane Closure 1WA'!$R$11:$R$1611,MATCH(ROUNDUP((ROUNDUP((F$18*F$19/F$20)/(3600/$W25),0)),0),'DHM Lane Closure 1WA'!$Q$11:$Q$1611,0))))*F$23,ROUNDUP((F$14*1.4666/F$25)/F$23,0)*F$23+((IF((ROUNDUP((F$18*F$19/F$20)/(3600/$W25),0))=0,0,INDEX('DHM Lane Closure 1WA'!$R$11:$R$1611,MATCH(ROUNDUP((ROUNDUP((F$18*F$19/F$20)/(3600/$W25),0)),0),'DHM Lane Closure 1WA'!$Q$11:$Q$1611,0))))-ROUNDUP((F$14*1.4666/F$25)/F$23,0))*F$24))/5,0)*5)+(ROUNDUP((IF((G$14*1.4666/G$25)/G$23&gt;(IF((ROUNDUP((G$18*G$19/G$20)/(3600/$W25),0))=0,0,INDEX('DHM Lane Closure 1WA'!$R$11:$R$1611,MATCH(ROUNDUP((ROUNDUP((G$18*G$19/G$20)/(3600/$W25),0)),0),'DHM Lane Closure 1WA'!$Q$11:$Q$1611,0)))),(IF((ROUNDUP((G$18*G$19/G$20)/(3600/$W25),0))=0,0,INDEX('DHM Lane Closure 1WA'!$R$11:$R$1611,MATCH(ROUNDUP((ROUNDUP((G$18*G$19/G$20)/(3600/$W25),0)),0),'DHM Lane Closure 1WA'!$Q$11:$Q$1611,0))))*G$23,ROUNDUP((G$14*1.4666/G$25)/G$23,0)*G$23+((IF((ROUNDUP((G$18*G$19/G$20)/(3600/$W25),0))=0,0,INDEX('DHM Lane Closure 1WA'!$R$11:$R$1611,MATCH(ROUNDUP((ROUNDUP((G$18*G$19/G$20)/(3600/$W25),0)),0),'DHM Lane Closure 1WA'!$Q$11:$Q$1611,0))))-ROUNDUP((G$14*1.4666/G$25)/G$23,0))*G$24))/5,0)*5)+(ROUNDUP((IF((H$14*1.4666/H$25)/H$23&gt;(IF((ROUNDUP((H$18*H$19/H$20)/(3600/$W25),0))=0,0,INDEX('DHM Lane Closure 1WA'!$R$11:$R$1611,MATCH(ROUNDUP((ROUNDUP((H$18*H$19/H$20)/(3600/$W25),0)),0),'DHM Lane Closure 1WA'!$Q$11:$Q$1611,0)))),(IF((ROUNDUP((H$18*H$19/H$20)/(3600/$W25),0))=0,0,INDEX('DHM Lane Closure 1WA'!$R$11:$R$1611,MATCH(ROUNDUP((ROUNDUP((H$18*H$19/H$20)/(3600/$W25),0)),0),'DHM Lane Closure 1WA'!$Q$11:$Q$1611,0))))*H$23,ROUNDUP((H$14*1.4666/H$25)/H$23,0)*H$23+((IF((ROUNDUP((H$18*H$19/H$20)/(3600/$W25),0))=0,0,INDEX('DHM Lane Closure 1WA'!$R$11:$R$1611,MATCH(ROUNDUP((ROUNDUP((H$18*H$19/H$20)/(3600/$W25),0)),0),'DHM Lane Closure 1WA'!$Q$11:$Q$1611,0))))-ROUNDUP((H$14*1.4666/H$25)/H$23,0))*H$24))/5,0)*5)+(ROUNDUP((IF((I$14*1.4666/I$25)/I$23&gt;(IF((ROUNDUP((I$18*I$19/I$20)/(3600/$W25),0))=0,0,INDEX('DHM Lane Closure 1WA'!$R$11:$R$1611,MATCH(ROUNDUP((ROUNDUP((I$18*I$19/I$20)/(3600/$W25),0)),0),'DHM Lane Closure 1WA'!$Q$11:$Q$1611,0)))),(IF((ROUNDUP((I$18*I$19/I$20)/(3600/$W25),0))=0,0,INDEX('DHM Lane Closure 1WA'!$R$11:$R$1611,MATCH(ROUNDUP((ROUNDUP((I$18*I$19/I$20)/(3600/$W25),0)),0),'DHM Lane Closure 1WA'!$Q$11:$Q$1611,0))))*I$23,ROUNDUP((I$14*1.4666/I$25)/I$23,0)*I$23+((IF((ROUNDUP((I$18*I$19/I$20)/(3600/$W25),0))=0,0,INDEX('DHM Lane Closure 1WA'!$R$11:$R$1611,MATCH(ROUNDUP((ROUNDUP((I$18*I$19/I$20)/(3600/$W25),0)),0),'DHM Lane Closure 1WA'!$Q$11:$Q$1611,0))))-ROUNDUP((I$14*1.4666/I$25)/I$23,0))*I$24))/5,0)*5)+(ROUNDUP((IF((J$14*1.4666/J$25)/J$23&gt;(IF((ROUNDUP((J$18*J$19/J$20)/(3600/$W25),0))=0,0,INDEX('DHM Lane Closure 1WA'!$R$11:$R$1611,MATCH(ROUNDUP((ROUNDUP((J$18*J$19/J$20)/(3600/$W25),0)),0),'DHM Lane Closure 1WA'!$Q$11:$Q$1611,0)))),(IF((ROUNDUP((J$18*J$19/J$20)/(3600/$W25),0))=0,0,INDEX('DHM Lane Closure 1WA'!$R$11:$R$1611,MATCH(ROUNDUP((ROUNDUP((J$18*J$19/J$20)/(3600/$W25),0)),0),'DHM Lane Closure 1WA'!$Q$11:$Q$1611,0))))*J$23,ROUNDUP((J$14*1.4666/J$25)/J$23,0)*J$23+((IF((ROUNDUP((J$18*J$19/J$20)/(3600/$W25),0))=0,0,INDEX('DHM Lane Closure 1WA'!$R$11:$R$1611,MATCH(ROUNDUP((ROUNDUP((J$18*J$19/J$20)/(3600/$W25),0)),0),'DHM Lane Closure 1WA'!$Q$11:$Q$1611,0))))-ROUNDUP((J$14*1.4666/J$25)/J$23,0))*J$24))/5,0)*5)+(ROUNDUP((IF((K$14*1.4666/K$25)/K$23&gt;(IF((ROUNDUP((K$18*K$19/K$20)/(3600/$W25),0))=0,0,INDEX('DHM Lane Closure 1WA'!$R$11:$R$1611,MATCH(ROUNDUP((ROUNDUP((K$18*K$19/K$20)/(3600/$W25),0)),0),'DHM Lane Closure 1WA'!$Q$11:$Q$1611,0)))),(IF((ROUNDUP((K$18*K$19/K$20)/(3600/$W25),0))=0,0,INDEX('DHM Lane Closure 1WA'!$R$11:$R$1611,MATCH(ROUNDUP((ROUNDUP((K$18*K$19/K$20)/(3600/$W25),0)),0),'DHM Lane Closure 1WA'!$Q$11:$Q$1611,0))))*K$23,ROUNDUP((K$14*1.4666/K$25)/K$23,0)*K$23+((IF((ROUNDUP((K$18*K$19/K$20)/(3600/$W25),0))=0,0,INDEX('DHM Lane Closure 1WA'!$R$11:$R$1611,MATCH(ROUNDUP((ROUNDUP((K$18*K$19/K$20)/(3600/$W25),0)),0),'DHM Lane Closure 1WA'!$Q$11:$Q$1611,0))))-ROUNDUP((K$14*1.4666/K$25)/K$23,0))*K$24))/5,0)*5)+(ROUNDUP((IF((L$14*1.4666/L$25)/L$23&gt;(IF((ROUNDUP((L$18*L$19/L$20)/(3600/$W25),0))=0,0,INDEX('DHM Lane Closure 1WA'!$R$11:$R$1611,MATCH(ROUNDUP((ROUNDUP((L$18*L$19/L$20)/(3600/$W25),0)),0),'DHM Lane Closure 1WA'!$Q$11:$Q$1611,0)))),(IF((ROUNDUP((L$18*L$19/L$20)/(3600/$W25),0))=0,0,INDEX('DHM Lane Closure 1WA'!$R$11:$R$1611,MATCH(ROUNDUP((ROUNDUP((L$18*L$19/L$20)/(3600/$W25),0)),0),'DHM Lane Closure 1WA'!$Q$11:$Q$1611,0))))*L$23,ROUNDUP((L$14*1.4666/L$25)/L$23,0)*L$23+((IF((ROUNDUP((L$18*L$19/L$20)/(3600/$W25),0))=0,0,INDEX('DHM Lane Closure 1WA'!$R$11:$R$1611,MATCH(ROUNDUP((ROUNDUP((L$18*L$19/L$20)/(3600/$W25),0)),0),'DHM Lane Closure 1WA'!$Q$11:$Q$1611,0))))-ROUNDUP((L$14*1.4666/L$25)/L$23,0))*L$24))/5,0)*5)+(ROUNDUP((IF((M$14*1.4666/M$25)/M$23&gt;(IF((ROUNDUP((M$18*M$19/M$20)/(3600/$W25),0))=0,0,INDEX('DHM Lane Closure 1WA'!$R$11:$R$1611,MATCH(ROUNDUP((ROUNDUP((M$18*M$19/M$20)/(3600/$W25),0)),0),'DHM Lane Closure 1WA'!$Q$11:$Q$1611,0)))),(IF((ROUNDUP((M$18*M$19/M$20)/(3600/$W25),0))=0,0,INDEX('DHM Lane Closure 1WA'!$R$11:$R$1611,MATCH(ROUNDUP((ROUNDUP((M$18*M$19/M$20)/(3600/$W25),0)),0),'DHM Lane Closure 1WA'!$Q$11:$Q$1611,0))))*M$23,ROUNDUP((M$14*1.4666/M$25)/M$23,0)*M$23+((IF((ROUNDUP((M$18*M$19/M$20)/(3600/$W25),0))=0,0,INDEX('DHM Lane Closure 1WA'!$R$11:$R$1611,MATCH(ROUNDUP((ROUNDUP((M$18*M$19/M$20)/(3600/$W25),0)),0),'DHM Lane Closure 1WA'!$Q$11:$Q$1611,0))))-ROUNDUP((M$14*1.4666/M$25)/M$23,0))*M$24))/5,0)*5)+(ROUNDUP((IF((N$14*1.4666/N$25)/N$23&gt;(IF((ROUNDUP((N$18*N$19/N$20)/(3600/$W25),0))=0,0,INDEX('DHM Lane Closure 1WA'!$R$11:$R$1611,MATCH(ROUNDUP((ROUNDUP((N$18*N$19/N$20)/(3600/$W25),0)),0),'DHM Lane Closure 1WA'!$Q$11:$Q$1611,0)))),(IF((ROUNDUP((N$18*N$19/N$20)/(3600/$W25),0))=0,0,INDEX('DHM Lane Closure 1WA'!$R$11:$R$1611,MATCH(ROUNDUP((ROUNDUP((N$18*N$19/N$20)/(3600/$W25),0)),0),'DHM Lane Closure 1WA'!$Q$11:$Q$1611,0))))*N$23,ROUNDUP((N$14*1.4666/N$25)/N$23,0)*N$23+((IF((ROUNDUP((N$18*N$19/N$20)/(3600/$W25),0))=0,0,INDEX('DHM Lane Closure 1WA'!$R$11:$R$1611,MATCH(ROUNDUP((ROUNDUP((N$18*N$19/N$20)/(3600/$W25),0)),0),'DHM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280</v>
      </c>
      <c r="Y25">
        <f t="shared" si="0"/>
        <v>1.5</v>
      </c>
    </row>
    <row r="26" spans="1:25" x14ac:dyDescent="0.25">
      <c r="A26" s="5"/>
      <c r="B26" s="33">
        <f>IF(C26&gt;C11,1.5,IF(C11&gt;600,1.4,C11/600))</f>
        <v>0.75</v>
      </c>
      <c r="C26" s="34">
        <f>SUM(E29:N29)+O30</f>
        <v>442</v>
      </c>
      <c r="D26" s="19" t="s">
        <v>18</v>
      </c>
      <c r="E26" s="51">
        <f t="shared" ref="E26:N26" si="3">E14*1.4666/E25</f>
        <v>8.380571428571427</v>
      </c>
      <c r="F26" s="52">
        <f t="shared" si="3"/>
        <v>8.380571428571427</v>
      </c>
      <c r="G26" s="52">
        <f t="shared" si="3"/>
        <v>9.166249999999998</v>
      </c>
      <c r="H26" s="52">
        <f t="shared" si="3"/>
        <v>9.166249999999998</v>
      </c>
      <c r="I26" s="52">
        <f t="shared" si="3"/>
        <v>9.166249999999998</v>
      </c>
      <c r="J26" s="52">
        <f t="shared" si="3"/>
        <v>9.166249999999998</v>
      </c>
      <c r="K26" s="52">
        <f t="shared" si="3"/>
        <v>9.166249999999998</v>
      </c>
      <c r="L26" s="52">
        <f t="shared" si="3"/>
        <v>9.166249999999998</v>
      </c>
      <c r="M26" s="52">
        <f t="shared" si="3"/>
        <v>9.166249999999998</v>
      </c>
      <c r="N26" s="52">
        <f t="shared" si="3"/>
        <v>9.166249999999998</v>
      </c>
      <c r="O26" s="50" t="s">
        <v>8</v>
      </c>
      <c r="Q26">
        <v>16</v>
      </c>
      <c r="R26">
        <v>20</v>
      </c>
      <c r="W26">
        <v>160</v>
      </c>
      <c r="X26">
        <f>(ROUNDUP((IF((E$14*1.4666/E$25)/E$23&gt;(IF((ROUNDUP((E$18*E$19/E$20)/(3600/$W26),0))=0,0,INDEX('DHM Lane Closure 1WA'!$R$11:$R$1611,MATCH(ROUNDUP((ROUNDUP((E$18*E$19/E$20)/(3600/$W26),0)),0),'DHM Lane Closure 1WA'!$Q$11:$Q$1611,0)))),(IF((ROUNDUP((E$18*E$19/E$20)/(3600/$W26),0))=0,0,INDEX('DHM Lane Closure 1WA'!$R$11:$R$1611,MATCH(ROUNDUP((ROUNDUP((E$18*E$19/E$20)/(3600/$W26),0)),0),'DHM Lane Closure 1WA'!$Q$11:$Q$1611,0))))*E$23,ROUNDUP((E$14*1.4666/E$25)/E$23,0)*E$23+((IF((ROUNDUP((E$18*E$19/E$20)/(3600/$W26),0))=0,0,INDEX('DHM Lane Closure 1WA'!$R$11:$R$1611,MATCH(ROUNDUP((ROUNDUP((E$18*E$19/E$20)/(3600/$W26),0)),0),'DHM Lane Closure 1WA'!$Q$11:$Q$1611,0))))-ROUNDUP((E$14*1.4666/E$25)/E$23,0))*E$24))/5,0)*5)+(ROUNDUP((IF((F$14*1.4666/F$25)/F$23&gt;(IF((ROUNDUP((F$18*F$19/F$20)/(3600/$W26),0))=0,0,INDEX('DHM Lane Closure 1WA'!$R$11:$R$1611,MATCH(ROUNDUP((ROUNDUP((F$18*F$19/F$20)/(3600/$W26),0)),0),'DHM Lane Closure 1WA'!$Q$11:$Q$1611,0)))),(IF((ROUNDUP((F$18*F$19/F$20)/(3600/$W26),0))=0,0,INDEX('DHM Lane Closure 1WA'!$R$11:$R$1611,MATCH(ROUNDUP((ROUNDUP((F$18*F$19/F$20)/(3600/$W26),0)),0),'DHM Lane Closure 1WA'!$Q$11:$Q$1611,0))))*F$23,ROUNDUP((F$14*1.4666/F$25)/F$23,0)*F$23+((IF((ROUNDUP((F$18*F$19/F$20)/(3600/$W26),0))=0,0,INDEX('DHM Lane Closure 1WA'!$R$11:$R$1611,MATCH(ROUNDUP((ROUNDUP((F$18*F$19/F$20)/(3600/$W26),0)),0),'DHM Lane Closure 1WA'!$Q$11:$Q$1611,0))))-ROUNDUP((F$14*1.4666/F$25)/F$23,0))*F$24))/5,0)*5)+(ROUNDUP((IF((G$14*1.4666/G$25)/G$23&gt;(IF((ROUNDUP((G$18*G$19/G$20)/(3600/$W26),0))=0,0,INDEX('DHM Lane Closure 1WA'!$R$11:$R$1611,MATCH(ROUNDUP((ROUNDUP((G$18*G$19/G$20)/(3600/$W26),0)),0),'DHM Lane Closure 1WA'!$Q$11:$Q$1611,0)))),(IF((ROUNDUP((G$18*G$19/G$20)/(3600/$W26),0))=0,0,INDEX('DHM Lane Closure 1WA'!$R$11:$R$1611,MATCH(ROUNDUP((ROUNDUP((G$18*G$19/G$20)/(3600/$W26),0)),0),'DHM Lane Closure 1WA'!$Q$11:$Q$1611,0))))*G$23,ROUNDUP((G$14*1.4666/G$25)/G$23,0)*G$23+((IF((ROUNDUP((G$18*G$19/G$20)/(3600/$W26),0))=0,0,INDEX('DHM Lane Closure 1WA'!$R$11:$R$1611,MATCH(ROUNDUP((ROUNDUP((G$18*G$19/G$20)/(3600/$W26),0)),0),'DHM Lane Closure 1WA'!$Q$11:$Q$1611,0))))-ROUNDUP((G$14*1.4666/G$25)/G$23,0))*G$24))/5,0)*5)+(ROUNDUP((IF((H$14*1.4666/H$25)/H$23&gt;(IF((ROUNDUP((H$18*H$19/H$20)/(3600/$W26),0))=0,0,INDEX('DHM Lane Closure 1WA'!$R$11:$R$1611,MATCH(ROUNDUP((ROUNDUP((H$18*H$19/H$20)/(3600/$W26),0)),0),'DHM Lane Closure 1WA'!$Q$11:$Q$1611,0)))),(IF((ROUNDUP((H$18*H$19/H$20)/(3600/$W26),0))=0,0,INDEX('DHM Lane Closure 1WA'!$R$11:$R$1611,MATCH(ROUNDUP((ROUNDUP((H$18*H$19/H$20)/(3600/$W26),0)),0),'DHM Lane Closure 1WA'!$Q$11:$Q$1611,0))))*H$23,ROUNDUP((H$14*1.4666/H$25)/H$23,0)*H$23+((IF((ROUNDUP((H$18*H$19/H$20)/(3600/$W26),0))=0,0,INDEX('DHM Lane Closure 1WA'!$R$11:$R$1611,MATCH(ROUNDUP((ROUNDUP((H$18*H$19/H$20)/(3600/$W26),0)),0),'DHM Lane Closure 1WA'!$Q$11:$Q$1611,0))))-ROUNDUP((H$14*1.4666/H$25)/H$23,0))*H$24))/5,0)*5)+(ROUNDUP((IF((I$14*1.4666/I$25)/I$23&gt;(IF((ROUNDUP((I$18*I$19/I$20)/(3600/$W26),0))=0,0,INDEX('DHM Lane Closure 1WA'!$R$11:$R$1611,MATCH(ROUNDUP((ROUNDUP((I$18*I$19/I$20)/(3600/$W26),0)),0),'DHM Lane Closure 1WA'!$Q$11:$Q$1611,0)))),(IF((ROUNDUP((I$18*I$19/I$20)/(3600/$W26),0))=0,0,INDEX('DHM Lane Closure 1WA'!$R$11:$R$1611,MATCH(ROUNDUP((ROUNDUP((I$18*I$19/I$20)/(3600/$W26),0)),0),'DHM Lane Closure 1WA'!$Q$11:$Q$1611,0))))*I$23,ROUNDUP((I$14*1.4666/I$25)/I$23,0)*I$23+((IF((ROUNDUP((I$18*I$19/I$20)/(3600/$W26),0))=0,0,INDEX('DHM Lane Closure 1WA'!$R$11:$R$1611,MATCH(ROUNDUP((ROUNDUP((I$18*I$19/I$20)/(3600/$W26),0)),0),'DHM Lane Closure 1WA'!$Q$11:$Q$1611,0))))-ROUNDUP((I$14*1.4666/I$25)/I$23,0))*I$24))/5,0)*5)+(ROUNDUP((IF((J$14*1.4666/J$25)/J$23&gt;(IF((ROUNDUP((J$18*J$19/J$20)/(3600/$W26),0))=0,0,INDEX('DHM Lane Closure 1WA'!$R$11:$R$1611,MATCH(ROUNDUP((ROUNDUP((J$18*J$19/J$20)/(3600/$W26),0)),0),'DHM Lane Closure 1WA'!$Q$11:$Q$1611,0)))),(IF((ROUNDUP((J$18*J$19/J$20)/(3600/$W26),0))=0,0,INDEX('DHM Lane Closure 1WA'!$R$11:$R$1611,MATCH(ROUNDUP((ROUNDUP((J$18*J$19/J$20)/(3600/$W26),0)),0),'DHM Lane Closure 1WA'!$Q$11:$Q$1611,0))))*J$23,ROUNDUP((J$14*1.4666/J$25)/J$23,0)*J$23+((IF((ROUNDUP((J$18*J$19/J$20)/(3600/$W26),0))=0,0,INDEX('DHM Lane Closure 1WA'!$R$11:$R$1611,MATCH(ROUNDUP((ROUNDUP((J$18*J$19/J$20)/(3600/$W26),0)),0),'DHM Lane Closure 1WA'!$Q$11:$Q$1611,0))))-ROUNDUP((J$14*1.4666/J$25)/J$23,0))*J$24))/5,0)*5)+(ROUNDUP((IF((K$14*1.4666/K$25)/K$23&gt;(IF((ROUNDUP((K$18*K$19/K$20)/(3600/$W26),0))=0,0,INDEX('DHM Lane Closure 1WA'!$R$11:$R$1611,MATCH(ROUNDUP((ROUNDUP((K$18*K$19/K$20)/(3600/$W26),0)),0),'DHM Lane Closure 1WA'!$Q$11:$Q$1611,0)))),(IF((ROUNDUP((K$18*K$19/K$20)/(3600/$W26),0))=0,0,INDEX('DHM Lane Closure 1WA'!$R$11:$R$1611,MATCH(ROUNDUP((ROUNDUP((K$18*K$19/K$20)/(3600/$W26),0)),0),'DHM Lane Closure 1WA'!$Q$11:$Q$1611,0))))*K$23,ROUNDUP((K$14*1.4666/K$25)/K$23,0)*K$23+((IF((ROUNDUP((K$18*K$19/K$20)/(3600/$W26),0))=0,0,INDEX('DHM Lane Closure 1WA'!$R$11:$R$1611,MATCH(ROUNDUP((ROUNDUP((K$18*K$19/K$20)/(3600/$W26),0)),0),'DHM Lane Closure 1WA'!$Q$11:$Q$1611,0))))-ROUNDUP((K$14*1.4666/K$25)/K$23,0))*K$24))/5,0)*5)+(ROUNDUP((IF((L$14*1.4666/L$25)/L$23&gt;(IF((ROUNDUP((L$18*L$19/L$20)/(3600/$W26),0))=0,0,INDEX('DHM Lane Closure 1WA'!$R$11:$R$1611,MATCH(ROUNDUP((ROUNDUP((L$18*L$19/L$20)/(3600/$W26),0)),0),'DHM Lane Closure 1WA'!$Q$11:$Q$1611,0)))),(IF((ROUNDUP((L$18*L$19/L$20)/(3600/$W26),0))=0,0,INDEX('DHM Lane Closure 1WA'!$R$11:$R$1611,MATCH(ROUNDUP((ROUNDUP((L$18*L$19/L$20)/(3600/$W26),0)),0),'DHM Lane Closure 1WA'!$Q$11:$Q$1611,0))))*L$23,ROUNDUP((L$14*1.4666/L$25)/L$23,0)*L$23+((IF((ROUNDUP((L$18*L$19/L$20)/(3600/$W26),0))=0,0,INDEX('DHM Lane Closure 1WA'!$R$11:$R$1611,MATCH(ROUNDUP((ROUNDUP((L$18*L$19/L$20)/(3600/$W26),0)),0),'DHM Lane Closure 1WA'!$Q$11:$Q$1611,0))))-ROUNDUP((L$14*1.4666/L$25)/L$23,0))*L$24))/5,0)*5)+(ROUNDUP((IF((M$14*1.4666/M$25)/M$23&gt;(IF((ROUNDUP((M$18*M$19/M$20)/(3600/$W26),0))=0,0,INDEX('DHM Lane Closure 1WA'!$R$11:$R$1611,MATCH(ROUNDUP((ROUNDUP((M$18*M$19/M$20)/(3600/$W26),0)),0),'DHM Lane Closure 1WA'!$Q$11:$Q$1611,0)))),(IF((ROUNDUP((M$18*M$19/M$20)/(3600/$W26),0))=0,0,INDEX('DHM Lane Closure 1WA'!$R$11:$R$1611,MATCH(ROUNDUP((ROUNDUP((M$18*M$19/M$20)/(3600/$W26),0)),0),'DHM Lane Closure 1WA'!$Q$11:$Q$1611,0))))*M$23,ROUNDUP((M$14*1.4666/M$25)/M$23,0)*M$23+((IF((ROUNDUP((M$18*M$19/M$20)/(3600/$W26),0))=0,0,INDEX('DHM Lane Closure 1WA'!$R$11:$R$1611,MATCH(ROUNDUP((ROUNDUP((M$18*M$19/M$20)/(3600/$W26),0)),0),'DHM Lane Closure 1WA'!$Q$11:$Q$1611,0))))-ROUNDUP((M$14*1.4666/M$25)/M$23,0))*M$24))/5,0)*5)+(ROUNDUP((IF((N$14*1.4666/N$25)/N$23&gt;(IF((ROUNDUP((N$18*N$19/N$20)/(3600/$W26),0))=0,0,INDEX('DHM Lane Closure 1WA'!$R$11:$R$1611,MATCH(ROUNDUP((ROUNDUP((N$18*N$19/N$20)/(3600/$W26),0)),0),'DHM Lane Closure 1WA'!$Q$11:$Q$1611,0)))),(IF((ROUNDUP((N$18*N$19/N$20)/(3600/$W26),0))=0,0,INDEX('DHM Lane Closure 1WA'!$R$11:$R$1611,MATCH(ROUNDUP((ROUNDUP((N$18*N$19/N$20)/(3600/$W26),0)),0),'DHM Lane Closure 1WA'!$Q$11:$Q$1611,0))))*N$23,ROUNDUP((N$14*1.4666/N$25)/N$23,0)*N$23+((IF((ROUNDUP((N$18*N$19/N$20)/(3600/$W26),0))=0,0,INDEX('DHM Lane Closure 1WA'!$R$11:$R$1611,MATCH(ROUNDUP((ROUNDUP((N$18*N$19/N$20)/(3600/$W26),0)),0),'DHM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285</v>
      </c>
      <c r="Y26">
        <f t="shared" si="0"/>
        <v>1.5</v>
      </c>
    </row>
    <row r="27" spans="1:25" x14ac:dyDescent="0.25">
      <c r="A27" s="5"/>
      <c r="B27" s="35" t="str">
        <f>"LOS: "&amp;INDEX(T11:T16,MATCH(B26,U11:U16,1))</f>
        <v>LOS: D</v>
      </c>
      <c r="C27" s="36"/>
      <c r="D27" s="8" t="s">
        <v>19</v>
      </c>
      <c r="E27" s="26">
        <f>IF(E26/E23&gt;E22,E22*E23,ROUNDUP(E26/E23,0)*E23+(E22-ROUNDUP(E26/E23,0))*E24)</f>
        <v>158</v>
      </c>
      <c r="F27" s="56">
        <f t="shared" ref="F27:N27" si="4">IF(F26/F23&gt;F22,F22*F23,ROUNDUP(F26/F23,0)*F23+(F22-ROUNDUP(F26/F23,0))*F24)</f>
        <v>108</v>
      </c>
      <c r="G27" s="56">
        <f t="shared" si="4"/>
        <v>0</v>
      </c>
      <c r="H27" s="56">
        <f t="shared" si="4"/>
        <v>0</v>
      </c>
      <c r="I27" s="56">
        <f t="shared" si="4"/>
        <v>0</v>
      </c>
      <c r="J27" s="56">
        <f t="shared" si="4"/>
        <v>0</v>
      </c>
      <c r="K27" s="56">
        <f t="shared" si="4"/>
        <v>0</v>
      </c>
      <c r="L27" s="56">
        <f t="shared" si="4"/>
        <v>0</v>
      </c>
      <c r="M27" s="56">
        <f t="shared" si="4"/>
        <v>0</v>
      </c>
      <c r="N27" s="56">
        <f t="shared" si="4"/>
        <v>0</v>
      </c>
      <c r="O27" s="27" t="s">
        <v>8</v>
      </c>
      <c r="Q27">
        <v>17</v>
      </c>
      <c r="R27">
        <v>21</v>
      </c>
      <c r="W27">
        <v>170</v>
      </c>
      <c r="X27">
        <f>(ROUNDUP((IF((E$14*1.4666/E$25)/E$23&gt;(IF((ROUNDUP((E$18*E$19/E$20)/(3600/$W27),0))=0,0,INDEX('DHM Lane Closure 1WA'!$R$11:$R$1611,MATCH(ROUNDUP((ROUNDUP((E$18*E$19/E$20)/(3600/$W27),0)),0),'DHM Lane Closure 1WA'!$Q$11:$Q$1611,0)))),(IF((ROUNDUP((E$18*E$19/E$20)/(3600/$W27),0))=0,0,INDEX('DHM Lane Closure 1WA'!$R$11:$R$1611,MATCH(ROUNDUP((ROUNDUP((E$18*E$19/E$20)/(3600/$W27),0)),0),'DHM Lane Closure 1WA'!$Q$11:$Q$1611,0))))*E$23,ROUNDUP((E$14*1.4666/E$25)/E$23,0)*E$23+((IF((ROUNDUP((E$18*E$19/E$20)/(3600/$W27),0))=0,0,INDEX('DHM Lane Closure 1WA'!$R$11:$R$1611,MATCH(ROUNDUP((ROUNDUP((E$18*E$19/E$20)/(3600/$W27),0)),0),'DHM Lane Closure 1WA'!$Q$11:$Q$1611,0))))-ROUNDUP((E$14*1.4666/E$25)/E$23,0))*E$24))/5,0)*5)+(ROUNDUP((IF((F$14*1.4666/F$25)/F$23&gt;(IF((ROUNDUP((F$18*F$19/F$20)/(3600/$W27),0))=0,0,INDEX('DHM Lane Closure 1WA'!$R$11:$R$1611,MATCH(ROUNDUP((ROUNDUP((F$18*F$19/F$20)/(3600/$W27),0)),0),'DHM Lane Closure 1WA'!$Q$11:$Q$1611,0)))),(IF((ROUNDUP((F$18*F$19/F$20)/(3600/$W27),0))=0,0,INDEX('DHM Lane Closure 1WA'!$R$11:$R$1611,MATCH(ROUNDUP((ROUNDUP((F$18*F$19/F$20)/(3600/$W27),0)),0),'DHM Lane Closure 1WA'!$Q$11:$Q$1611,0))))*F$23,ROUNDUP((F$14*1.4666/F$25)/F$23,0)*F$23+((IF((ROUNDUP((F$18*F$19/F$20)/(3600/$W27),0))=0,0,INDEX('DHM Lane Closure 1WA'!$R$11:$R$1611,MATCH(ROUNDUP((ROUNDUP((F$18*F$19/F$20)/(3600/$W27),0)),0),'DHM Lane Closure 1WA'!$Q$11:$Q$1611,0))))-ROUNDUP((F$14*1.4666/F$25)/F$23,0))*F$24))/5,0)*5)+(ROUNDUP((IF((G$14*1.4666/G$25)/G$23&gt;(IF((ROUNDUP((G$18*G$19/G$20)/(3600/$W27),0))=0,0,INDEX('DHM Lane Closure 1WA'!$R$11:$R$1611,MATCH(ROUNDUP((ROUNDUP((G$18*G$19/G$20)/(3600/$W27),0)),0),'DHM Lane Closure 1WA'!$Q$11:$Q$1611,0)))),(IF((ROUNDUP((G$18*G$19/G$20)/(3600/$W27),0))=0,0,INDEX('DHM Lane Closure 1WA'!$R$11:$R$1611,MATCH(ROUNDUP((ROUNDUP((G$18*G$19/G$20)/(3600/$W27),0)),0),'DHM Lane Closure 1WA'!$Q$11:$Q$1611,0))))*G$23,ROUNDUP((G$14*1.4666/G$25)/G$23,0)*G$23+((IF((ROUNDUP((G$18*G$19/G$20)/(3600/$W27),0))=0,0,INDEX('DHM Lane Closure 1WA'!$R$11:$R$1611,MATCH(ROUNDUP((ROUNDUP((G$18*G$19/G$20)/(3600/$W27),0)),0),'DHM Lane Closure 1WA'!$Q$11:$Q$1611,0))))-ROUNDUP((G$14*1.4666/G$25)/G$23,0))*G$24))/5,0)*5)+(ROUNDUP((IF((H$14*1.4666/H$25)/H$23&gt;(IF((ROUNDUP((H$18*H$19/H$20)/(3600/$W27),0))=0,0,INDEX('DHM Lane Closure 1WA'!$R$11:$R$1611,MATCH(ROUNDUP((ROUNDUP((H$18*H$19/H$20)/(3600/$W27),0)),0),'DHM Lane Closure 1WA'!$Q$11:$Q$1611,0)))),(IF((ROUNDUP((H$18*H$19/H$20)/(3600/$W27),0))=0,0,INDEX('DHM Lane Closure 1WA'!$R$11:$R$1611,MATCH(ROUNDUP((ROUNDUP((H$18*H$19/H$20)/(3600/$W27),0)),0),'DHM Lane Closure 1WA'!$Q$11:$Q$1611,0))))*H$23,ROUNDUP((H$14*1.4666/H$25)/H$23,0)*H$23+((IF((ROUNDUP((H$18*H$19/H$20)/(3600/$W27),0))=0,0,INDEX('DHM Lane Closure 1WA'!$R$11:$R$1611,MATCH(ROUNDUP((ROUNDUP((H$18*H$19/H$20)/(3600/$W27),0)),0),'DHM Lane Closure 1WA'!$Q$11:$Q$1611,0))))-ROUNDUP((H$14*1.4666/H$25)/H$23,0))*H$24))/5,0)*5)+(ROUNDUP((IF((I$14*1.4666/I$25)/I$23&gt;(IF((ROUNDUP((I$18*I$19/I$20)/(3600/$W27),0))=0,0,INDEX('DHM Lane Closure 1WA'!$R$11:$R$1611,MATCH(ROUNDUP((ROUNDUP((I$18*I$19/I$20)/(3600/$W27),0)),0),'DHM Lane Closure 1WA'!$Q$11:$Q$1611,0)))),(IF((ROUNDUP((I$18*I$19/I$20)/(3600/$W27),0))=0,0,INDEX('DHM Lane Closure 1WA'!$R$11:$R$1611,MATCH(ROUNDUP((ROUNDUP((I$18*I$19/I$20)/(3600/$W27),0)),0),'DHM Lane Closure 1WA'!$Q$11:$Q$1611,0))))*I$23,ROUNDUP((I$14*1.4666/I$25)/I$23,0)*I$23+((IF((ROUNDUP((I$18*I$19/I$20)/(3600/$W27),0))=0,0,INDEX('DHM Lane Closure 1WA'!$R$11:$R$1611,MATCH(ROUNDUP((ROUNDUP((I$18*I$19/I$20)/(3600/$W27),0)),0),'DHM Lane Closure 1WA'!$Q$11:$Q$1611,0))))-ROUNDUP((I$14*1.4666/I$25)/I$23,0))*I$24))/5,0)*5)+(ROUNDUP((IF((J$14*1.4666/J$25)/J$23&gt;(IF((ROUNDUP((J$18*J$19/J$20)/(3600/$W27),0))=0,0,INDEX('DHM Lane Closure 1WA'!$R$11:$R$1611,MATCH(ROUNDUP((ROUNDUP((J$18*J$19/J$20)/(3600/$W27),0)),0),'DHM Lane Closure 1WA'!$Q$11:$Q$1611,0)))),(IF((ROUNDUP((J$18*J$19/J$20)/(3600/$W27),0))=0,0,INDEX('DHM Lane Closure 1WA'!$R$11:$R$1611,MATCH(ROUNDUP((ROUNDUP((J$18*J$19/J$20)/(3600/$W27),0)),0),'DHM Lane Closure 1WA'!$Q$11:$Q$1611,0))))*J$23,ROUNDUP((J$14*1.4666/J$25)/J$23,0)*J$23+((IF((ROUNDUP((J$18*J$19/J$20)/(3600/$W27),0))=0,0,INDEX('DHM Lane Closure 1WA'!$R$11:$R$1611,MATCH(ROUNDUP((ROUNDUP((J$18*J$19/J$20)/(3600/$W27),0)),0),'DHM Lane Closure 1WA'!$Q$11:$Q$1611,0))))-ROUNDUP((J$14*1.4666/J$25)/J$23,0))*J$24))/5,0)*5)+(ROUNDUP((IF((K$14*1.4666/K$25)/K$23&gt;(IF((ROUNDUP((K$18*K$19/K$20)/(3600/$W27),0))=0,0,INDEX('DHM Lane Closure 1WA'!$R$11:$R$1611,MATCH(ROUNDUP((ROUNDUP((K$18*K$19/K$20)/(3600/$W27),0)),0),'DHM Lane Closure 1WA'!$Q$11:$Q$1611,0)))),(IF((ROUNDUP((K$18*K$19/K$20)/(3600/$W27),0))=0,0,INDEX('DHM Lane Closure 1WA'!$R$11:$R$1611,MATCH(ROUNDUP((ROUNDUP((K$18*K$19/K$20)/(3600/$W27),0)),0),'DHM Lane Closure 1WA'!$Q$11:$Q$1611,0))))*K$23,ROUNDUP((K$14*1.4666/K$25)/K$23,0)*K$23+((IF((ROUNDUP((K$18*K$19/K$20)/(3600/$W27),0))=0,0,INDEX('DHM Lane Closure 1WA'!$R$11:$R$1611,MATCH(ROUNDUP((ROUNDUP((K$18*K$19/K$20)/(3600/$W27),0)),0),'DHM Lane Closure 1WA'!$Q$11:$Q$1611,0))))-ROUNDUP((K$14*1.4666/K$25)/K$23,0))*K$24))/5,0)*5)+(ROUNDUP((IF((L$14*1.4666/L$25)/L$23&gt;(IF((ROUNDUP((L$18*L$19/L$20)/(3600/$W27),0))=0,0,INDEX('DHM Lane Closure 1WA'!$R$11:$R$1611,MATCH(ROUNDUP((ROUNDUP((L$18*L$19/L$20)/(3600/$W27),0)),0),'DHM Lane Closure 1WA'!$Q$11:$Q$1611,0)))),(IF((ROUNDUP((L$18*L$19/L$20)/(3600/$W27),0))=0,0,INDEX('DHM Lane Closure 1WA'!$R$11:$R$1611,MATCH(ROUNDUP((ROUNDUP((L$18*L$19/L$20)/(3600/$W27),0)),0),'DHM Lane Closure 1WA'!$Q$11:$Q$1611,0))))*L$23,ROUNDUP((L$14*1.4666/L$25)/L$23,0)*L$23+((IF((ROUNDUP((L$18*L$19/L$20)/(3600/$W27),0))=0,0,INDEX('DHM Lane Closure 1WA'!$R$11:$R$1611,MATCH(ROUNDUP((ROUNDUP((L$18*L$19/L$20)/(3600/$W27),0)),0),'DHM Lane Closure 1WA'!$Q$11:$Q$1611,0))))-ROUNDUP((L$14*1.4666/L$25)/L$23,0))*L$24))/5,0)*5)+(ROUNDUP((IF((M$14*1.4666/M$25)/M$23&gt;(IF((ROUNDUP((M$18*M$19/M$20)/(3600/$W27),0))=0,0,INDEX('DHM Lane Closure 1WA'!$R$11:$R$1611,MATCH(ROUNDUP((ROUNDUP((M$18*M$19/M$20)/(3600/$W27),0)),0),'DHM Lane Closure 1WA'!$Q$11:$Q$1611,0)))),(IF((ROUNDUP((M$18*M$19/M$20)/(3600/$W27),0))=0,0,INDEX('DHM Lane Closure 1WA'!$R$11:$R$1611,MATCH(ROUNDUP((ROUNDUP((M$18*M$19/M$20)/(3600/$W27),0)),0),'DHM Lane Closure 1WA'!$Q$11:$Q$1611,0))))*M$23,ROUNDUP((M$14*1.4666/M$25)/M$23,0)*M$23+((IF((ROUNDUP((M$18*M$19/M$20)/(3600/$W27),0))=0,0,INDEX('DHM Lane Closure 1WA'!$R$11:$R$1611,MATCH(ROUNDUP((ROUNDUP((M$18*M$19/M$20)/(3600/$W27),0)),0),'DHM Lane Closure 1WA'!$Q$11:$Q$1611,0))))-ROUNDUP((M$14*1.4666/M$25)/M$23,0))*M$24))/5,0)*5)+(ROUNDUP((IF((N$14*1.4666/N$25)/N$23&gt;(IF((ROUNDUP((N$18*N$19/N$20)/(3600/$W27),0))=0,0,INDEX('DHM Lane Closure 1WA'!$R$11:$R$1611,MATCH(ROUNDUP((ROUNDUP((N$18*N$19/N$20)/(3600/$W27),0)),0),'DHM Lane Closure 1WA'!$Q$11:$Q$1611,0)))),(IF((ROUNDUP((N$18*N$19/N$20)/(3600/$W27),0))=0,0,INDEX('DHM Lane Closure 1WA'!$R$11:$R$1611,MATCH(ROUNDUP((ROUNDUP((N$18*N$19/N$20)/(3600/$W27),0)),0),'DHM Lane Closure 1WA'!$Q$11:$Q$1611,0))))*N$23,ROUNDUP((N$14*1.4666/N$25)/N$23,0)*N$23+((IF((ROUNDUP((N$18*N$19/N$20)/(3600/$W27),0))=0,0,INDEX('DHM Lane Closure 1WA'!$R$11:$R$1611,MATCH(ROUNDUP((ROUNDUP((N$18*N$19/N$20)/(3600/$W27),0)),0),'DHM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295</v>
      </c>
      <c r="Y27">
        <f t="shared" si="0"/>
        <v>1.5</v>
      </c>
    </row>
    <row r="28" spans="1:25" x14ac:dyDescent="0.25">
      <c r="A28" s="5"/>
      <c r="B28" s="64"/>
      <c r="C28" s="1"/>
      <c r="D28" s="8" t="s">
        <v>4</v>
      </c>
      <c r="E28" s="18">
        <f t="shared" ref="E28:N28" si="5">E27/$C11</f>
        <v>0.3511111111111111</v>
      </c>
      <c r="F28" s="16">
        <f t="shared" si="5"/>
        <v>0.24</v>
      </c>
      <c r="G28" s="16">
        <f t="shared" si="5"/>
        <v>0</v>
      </c>
      <c r="H28" s="16">
        <f t="shared" si="5"/>
        <v>0</v>
      </c>
      <c r="I28" s="16">
        <f t="shared" si="5"/>
        <v>0</v>
      </c>
      <c r="J28" s="16">
        <f t="shared" si="5"/>
        <v>0</v>
      </c>
      <c r="K28" s="16">
        <f t="shared" si="5"/>
        <v>0</v>
      </c>
      <c r="L28" s="16">
        <f t="shared" si="5"/>
        <v>0</v>
      </c>
      <c r="M28" s="16">
        <f t="shared" si="5"/>
        <v>0</v>
      </c>
      <c r="N28" s="16">
        <f t="shared" si="5"/>
        <v>0</v>
      </c>
      <c r="O28" s="13" t="s">
        <v>8</v>
      </c>
      <c r="Q28">
        <v>18</v>
      </c>
      <c r="R28">
        <v>23</v>
      </c>
      <c r="W28">
        <v>180</v>
      </c>
      <c r="X28">
        <f>(ROUNDUP((IF((E$14*1.4666/E$25)/E$23&gt;(IF((ROUNDUP((E$18*E$19/E$20)/(3600/$W28),0))=0,0,INDEX('DHM Lane Closure 1WA'!$R$11:$R$1611,MATCH(ROUNDUP((ROUNDUP((E$18*E$19/E$20)/(3600/$W28),0)),0),'DHM Lane Closure 1WA'!$Q$11:$Q$1611,0)))),(IF((ROUNDUP((E$18*E$19/E$20)/(3600/$W28),0))=0,0,INDEX('DHM Lane Closure 1WA'!$R$11:$R$1611,MATCH(ROUNDUP((ROUNDUP((E$18*E$19/E$20)/(3600/$W28),0)),0),'DHM Lane Closure 1WA'!$Q$11:$Q$1611,0))))*E$23,ROUNDUP((E$14*1.4666/E$25)/E$23,0)*E$23+((IF((ROUNDUP((E$18*E$19/E$20)/(3600/$W28),0))=0,0,INDEX('DHM Lane Closure 1WA'!$R$11:$R$1611,MATCH(ROUNDUP((ROUNDUP((E$18*E$19/E$20)/(3600/$W28),0)),0),'DHM Lane Closure 1WA'!$Q$11:$Q$1611,0))))-ROUNDUP((E$14*1.4666/E$25)/E$23,0))*E$24))/5,0)*5)+(ROUNDUP((IF((F$14*1.4666/F$25)/F$23&gt;(IF((ROUNDUP((F$18*F$19/F$20)/(3600/$W28),0))=0,0,INDEX('DHM Lane Closure 1WA'!$R$11:$R$1611,MATCH(ROUNDUP((ROUNDUP((F$18*F$19/F$20)/(3600/$W28),0)),0),'DHM Lane Closure 1WA'!$Q$11:$Q$1611,0)))),(IF((ROUNDUP((F$18*F$19/F$20)/(3600/$W28),0))=0,0,INDEX('DHM Lane Closure 1WA'!$R$11:$R$1611,MATCH(ROUNDUP((ROUNDUP((F$18*F$19/F$20)/(3600/$W28),0)),0),'DHM Lane Closure 1WA'!$Q$11:$Q$1611,0))))*F$23,ROUNDUP((F$14*1.4666/F$25)/F$23,0)*F$23+((IF((ROUNDUP((F$18*F$19/F$20)/(3600/$W28),0))=0,0,INDEX('DHM Lane Closure 1WA'!$R$11:$R$1611,MATCH(ROUNDUP((ROUNDUP((F$18*F$19/F$20)/(3600/$W28),0)),0),'DHM Lane Closure 1WA'!$Q$11:$Q$1611,0))))-ROUNDUP((F$14*1.4666/F$25)/F$23,0))*F$24))/5,0)*5)+(ROUNDUP((IF((G$14*1.4666/G$25)/G$23&gt;(IF((ROUNDUP((G$18*G$19/G$20)/(3600/$W28),0))=0,0,INDEX('DHM Lane Closure 1WA'!$R$11:$R$1611,MATCH(ROUNDUP((ROUNDUP((G$18*G$19/G$20)/(3600/$W28),0)),0),'DHM Lane Closure 1WA'!$Q$11:$Q$1611,0)))),(IF((ROUNDUP((G$18*G$19/G$20)/(3600/$W28),0))=0,0,INDEX('DHM Lane Closure 1WA'!$R$11:$R$1611,MATCH(ROUNDUP((ROUNDUP((G$18*G$19/G$20)/(3600/$W28),0)),0),'DHM Lane Closure 1WA'!$Q$11:$Q$1611,0))))*G$23,ROUNDUP((G$14*1.4666/G$25)/G$23,0)*G$23+((IF((ROUNDUP((G$18*G$19/G$20)/(3600/$W28),0))=0,0,INDEX('DHM Lane Closure 1WA'!$R$11:$R$1611,MATCH(ROUNDUP((ROUNDUP((G$18*G$19/G$20)/(3600/$W28),0)),0),'DHM Lane Closure 1WA'!$Q$11:$Q$1611,0))))-ROUNDUP((G$14*1.4666/G$25)/G$23,0))*G$24))/5,0)*5)+(ROUNDUP((IF((H$14*1.4666/H$25)/H$23&gt;(IF((ROUNDUP((H$18*H$19/H$20)/(3600/$W28),0))=0,0,INDEX('DHM Lane Closure 1WA'!$R$11:$R$1611,MATCH(ROUNDUP((ROUNDUP((H$18*H$19/H$20)/(3600/$W28),0)),0),'DHM Lane Closure 1WA'!$Q$11:$Q$1611,0)))),(IF((ROUNDUP((H$18*H$19/H$20)/(3600/$W28),0))=0,0,INDEX('DHM Lane Closure 1WA'!$R$11:$R$1611,MATCH(ROUNDUP((ROUNDUP((H$18*H$19/H$20)/(3600/$W28),0)),0),'DHM Lane Closure 1WA'!$Q$11:$Q$1611,0))))*H$23,ROUNDUP((H$14*1.4666/H$25)/H$23,0)*H$23+((IF((ROUNDUP((H$18*H$19/H$20)/(3600/$W28),0))=0,0,INDEX('DHM Lane Closure 1WA'!$R$11:$R$1611,MATCH(ROUNDUP((ROUNDUP((H$18*H$19/H$20)/(3600/$W28),0)),0),'DHM Lane Closure 1WA'!$Q$11:$Q$1611,0))))-ROUNDUP((H$14*1.4666/H$25)/H$23,0))*H$24))/5,0)*5)+(ROUNDUP((IF((I$14*1.4666/I$25)/I$23&gt;(IF((ROUNDUP((I$18*I$19/I$20)/(3600/$W28),0))=0,0,INDEX('DHM Lane Closure 1WA'!$R$11:$R$1611,MATCH(ROUNDUP((ROUNDUP((I$18*I$19/I$20)/(3600/$W28),0)),0),'DHM Lane Closure 1WA'!$Q$11:$Q$1611,0)))),(IF((ROUNDUP((I$18*I$19/I$20)/(3600/$W28),0))=0,0,INDEX('DHM Lane Closure 1WA'!$R$11:$R$1611,MATCH(ROUNDUP((ROUNDUP((I$18*I$19/I$20)/(3600/$W28),0)),0),'DHM Lane Closure 1WA'!$Q$11:$Q$1611,0))))*I$23,ROUNDUP((I$14*1.4666/I$25)/I$23,0)*I$23+((IF((ROUNDUP((I$18*I$19/I$20)/(3600/$W28),0))=0,0,INDEX('DHM Lane Closure 1WA'!$R$11:$R$1611,MATCH(ROUNDUP((ROUNDUP((I$18*I$19/I$20)/(3600/$W28),0)),0),'DHM Lane Closure 1WA'!$Q$11:$Q$1611,0))))-ROUNDUP((I$14*1.4666/I$25)/I$23,0))*I$24))/5,0)*5)+(ROUNDUP((IF((J$14*1.4666/J$25)/J$23&gt;(IF((ROUNDUP((J$18*J$19/J$20)/(3600/$W28),0))=0,0,INDEX('DHM Lane Closure 1WA'!$R$11:$R$1611,MATCH(ROUNDUP((ROUNDUP((J$18*J$19/J$20)/(3600/$W28),0)),0),'DHM Lane Closure 1WA'!$Q$11:$Q$1611,0)))),(IF((ROUNDUP((J$18*J$19/J$20)/(3600/$W28),0))=0,0,INDEX('DHM Lane Closure 1WA'!$R$11:$R$1611,MATCH(ROUNDUP((ROUNDUP((J$18*J$19/J$20)/(3600/$W28),0)),0),'DHM Lane Closure 1WA'!$Q$11:$Q$1611,0))))*J$23,ROUNDUP((J$14*1.4666/J$25)/J$23,0)*J$23+((IF((ROUNDUP((J$18*J$19/J$20)/(3600/$W28),0))=0,0,INDEX('DHM Lane Closure 1WA'!$R$11:$R$1611,MATCH(ROUNDUP((ROUNDUP((J$18*J$19/J$20)/(3600/$W28),0)),0),'DHM Lane Closure 1WA'!$Q$11:$Q$1611,0))))-ROUNDUP((J$14*1.4666/J$25)/J$23,0))*J$24))/5,0)*5)+(ROUNDUP((IF((K$14*1.4666/K$25)/K$23&gt;(IF((ROUNDUP((K$18*K$19/K$20)/(3600/$W28),0))=0,0,INDEX('DHM Lane Closure 1WA'!$R$11:$R$1611,MATCH(ROUNDUP((ROUNDUP((K$18*K$19/K$20)/(3600/$W28),0)),0),'DHM Lane Closure 1WA'!$Q$11:$Q$1611,0)))),(IF((ROUNDUP((K$18*K$19/K$20)/(3600/$W28),0))=0,0,INDEX('DHM Lane Closure 1WA'!$R$11:$R$1611,MATCH(ROUNDUP((ROUNDUP((K$18*K$19/K$20)/(3600/$W28),0)),0),'DHM Lane Closure 1WA'!$Q$11:$Q$1611,0))))*K$23,ROUNDUP((K$14*1.4666/K$25)/K$23,0)*K$23+((IF((ROUNDUP((K$18*K$19/K$20)/(3600/$W28),0))=0,0,INDEX('DHM Lane Closure 1WA'!$R$11:$R$1611,MATCH(ROUNDUP((ROUNDUP((K$18*K$19/K$20)/(3600/$W28),0)),0),'DHM Lane Closure 1WA'!$Q$11:$Q$1611,0))))-ROUNDUP((K$14*1.4666/K$25)/K$23,0))*K$24))/5,0)*5)+(ROUNDUP((IF((L$14*1.4666/L$25)/L$23&gt;(IF((ROUNDUP((L$18*L$19/L$20)/(3600/$W28),0))=0,0,INDEX('DHM Lane Closure 1WA'!$R$11:$R$1611,MATCH(ROUNDUP((ROUNDUP((L$18*L$19/L$20)/(3600/$W28),0)),0),'DHM Lane Closure 1WA'!$Q$11:$Q$1611,0)))),(IF((ROUNDUP((L$18*L$19/L$20)/(3600/$W28),0))=0,0,INDEX('DHM Lane Closure 1WA'!$R$11:$R$1611,MATCH(ROUNDUP((ROUNDUP((L$18*L$19/L$20)/(3600/$W28),0)),0),'DHM Lane Closure 1WA'!$Q$11:$Q$1611,0))))*L$23,ROUNDUP((L$14*1.4666/L$25)/L$23,0)*L$23+((IF((ROUNDUP((L$18*L$19/L$20)/(3600/$W28),0))=0,0,INDEX('DHM Lane Closure 1WA'!$R$11:$R$1611,MATCH(ROUNDUP((ROUNDUP((L$18*L$19/L$20)/(3600/$W28),0)),0),'DHM Lane Closure 1WA'!$Q$11:$Q$1611,0))))-ROUNDUP((L$14*1.4666/L$25)/L$23,0))*L$24))/5,0)*5)+(ROUNDUP((IF((M$14*1.4666/M$25)/M$23&gt;(IF((ROUNDUP((M$18*M$19/M$20)/(3600/$W28),0))=0,0,INDEX('DHM Lane Closure 1WA'!$R$11:$R$1611,MATCH(ROUNDUP((ROUNDUP((M$18*M$19/M$20)/(3600/$W28),0)),0),'DHM Lane Closure 1WA'!$Q$11:$Q$1611,0)))),(IF((ROUNDUP((M$18*M$19/M$20)/(3600/$W28),0))=0,0,INDEX('DHM Lane Closure 1WA'!$R$11:$R$1611,MATCH(ROUNDUP((ROUNDUP((M$18*M$19/M$20)/(3600/$W28),0)),0),'DHM Lane Closure 1WA'!$Q$11:$Q$1611,0))))*M$23,ROUNDUP((M$14*1.4666/M$25)/M$23,0)*M$23+((IF((ROUNDUP((M$18*M$19/M$20)/(3600/$W28),0))=0,0,INDEX('DHM Lane Closure 1WA'!$R$11:$R$1611,MATCH(ROUNDUP((ROUNDUP((M$18*M$19/M$20)/(3600/$W28),0)),0),'DHM Lane Closure 1WA'!$Q$11:$Q$1611,0))))-ROUNDUP((M$14*1.4666/M$25)/M$23,0))*M$24))/5,0)*5)+(ROUNDUP((IF((N$14*1.4666/N$25)/N$23&gt;(IF((ROUNDUP((N$18*N$19/N$20)/(3600/$W28),0))=0,0,INDEX('DHM Lane Closure 1WA'!$R$11:$R$1611,MATCH(ROUNDUP((ROUNDUP((N$18*N$19/N$20)/(3600/$W28),0)),0),'DHM Lane Closure 1WA'!$Q$11:$Q$1611,0)))),(IF((ROUNDUP((N$18*N$19/N$20)/(3600/$W28),0))=0,0,INDEX('DHM Lane Closure 1WA'!$R$11:$R$1611,MATCH(ROUNDUP((ROUNDUP((N$18*N$19/N$20)/(3600/$W28),0)),0),'DHM Lane Closure 1WA'!$Q$11:$Q$1611,0))))*N$23,ROUNDUP((N$14*1.4666/N$25)/N$23,0)*N$23+((IF((ROUNDUP((N$18*N$19/N$20)/(3600/$W28),0))=0,0,INDEX('DHM Lane Closure 1WA'!$R$11:$R$1611,MATCH(ROUNDUP((ROUNDUP((N$18*N$19/N$20)/(3600/$W28),0)),0),'DHM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300</v>
      </c>
      <c r="Y28">
        <f t="shared" si="0"/>
        <v>1.5</v>
      </c>
    </row>
    <row r="29" spans="1:25" ht="15.75" thickBot="1" x14ac:dyDescent="0.3">
      <c r="A29" s="6"/>
      <c r="B29" s="57"/>
      <c r="C29" s="57"/>
      <c r="D29" s="19" t="s">
        <v>20</v>
      </c>
      <c r="E29" s="20">
        <f>ROUNDUP(E27/5,0)*5</f>
        <v>160</v>
      </c>
      <c r="F29" s="21">
        <f t="shared" ref="F29:N29" si="6">ROUNDUP(F27/5,0)*5</f>
        <v>110</v>
      </c>
      <c r="G29" s="21">
        <f t="shared" si="6"/>
        <v>0</v>
      </c>
      <c r="H29" s="21">
        <f t="shared" si="6"/>
        <v>0</v>
      </c>
      <c r="I29" s="21">
        <f t="shared" si="6"/>
        <v>0</v>
      </c>
      <c r="J29" s="21">
        <f t="shared" si="6"/>
        <v>0</v>
      </c>
      <c r="K29" s="21">
        <f t="shared" si="6"/>
        <v>0</v>
      </c>
      <c r="L29" s="21">
        <f t="shared" si="6"/>
        <v>0</v>
      </c>
      <c r="M29" s="21">
        <f t="shared" si="6"/>
        <v>0</v>
      </c>
      <c r="N29" s="21">
        <f t="shared" si="6"/>
        <v>0</v>
      </c>
      <c r="O29" s="22" t="s">
        <v>8</v>
      </c>
      <c r="Q29">
        <v>19</v>
      </c>
      <c r="R29">
        <v>24</v>
      </c>
      <c r="W29">
        <v>190</v>
      </c>
      <c r="X29">
        <f>(ROUNDUP((IF((E$14*1.4666/E$25)/E$23&gt;(IF((ROUNDUP((E$18*E$19/E$20)/(3600/$W29),0))=0,0,INDEX('DHM Lane Closure 1WA'!$R$11:$R$1611,MATCH(ROUNDUP((ROUNDUP((E$18*E$19/E$20)/(3600/$W29),0)),0),'DHM Lane Closure 1WA'!$Q$11:$Q$1611,0)))),(IF((ROUNDUP((E$18*E$19/E$20)/(3600/$W29),0))=0,0,INDEX('DHM Lane Closure 1WA'!$R$11:$R$1611,MATCH(ROUNDUP((ROUNDUP((E$18*E$19/E$20)/(3600/$W29),0)),0),'DHM Lane Closure 1WA'!$Q$11:$Q$1611,0))))*E$23,ROUNDUP((E$14*1.4666/E$25)/E$23,0)*E$23+((IF((ROUNDUP((E$18*E$19/E$20)/(3600/$W29),0))=0,0,INDEX('DHM Lane Closure 1WA'!$R$11:$R$1611,MATCH(ROUNDUP((ROUNDUP((E$18*E$19/E$20)/(3600/$W29),0)),0),'DHM Lane Closure 1WA'!$Q$11:$Q$1611,0))))-ROUNDUP((E$14*1.4666/E$25)/E$23,0))*E$24))/5,0)*5)+(ROUNDUP((IF((F$14*1.4666/F$25)/F$23&gt;(IF((ROUNDUP((F$18*F$19/F$20)/(3600/$W29),0))=0,0,INDEX('DHM Lane Closure 1WA'!$R$11:$R$1611,MATCH(ROUNDUP((ROUNDUP((F$18*F$19/F$20)/(3600/$W29),0)),0),'DHM Lane Closure 1WA'!$Q$11:$Q$1611,0)))),(IF((ROUNDUP((F$18*F$19/F$20)/(3600/$W29),0))=0,0,INDEX('DHM Lane Closure 1WA'!$R$11:$R$1611,MATCH(ROUNDUP((ROUNDUP((F$18*F$19/F$20)/(3600/$W29),0)),0),'DHM Lane Closure 1WA'!$Q$11:$Q$1611,0))))*F$23,ROUNDUP((F$14*1.4666/F$25)/F$23,0)*F$23+((IF((ROUNDUP((F$18*F$19/F$20)/(3600/$W29),0))=0,0,INDEX('DHM Lane Closure 1WA'!$R$11:$R$1611,MATCH(ROUNDUP((ROUNDUP((F$18*F$19/F$20)/(3600/$W29),0)),0),'DHM Lane Closure 1WA'!$Q$11:$Q$1611,0))))-ROUNDUP((F$14*1.4666/F$25)/F$23,0))*F$24))/5,0)*5)+(ROUNDUP((IF((G$14*1.4666/G$25)/G$23&gt;(IF((ROUNDUP((G$18*G$19/G$20)/(3600/$W29),0))=0,0,INDEX('DHM Lane Closure 1WA'!$R$11:$R$1611,MATCH(ROUNDUP((ROUNDUP((G$18*G$19/G$20)/(3600/$W29),0)),0),'DHM Lane Closure 1WA'!$Q$11:$Q$1611,0)))),(IF((ROUNDUP((G$18*G$19/G$20)/(3600/$W29),0))=0,0,INDEX('DHM Lane Closure 1WA'!$R$11:$R$1611,MATCH(ROUNDUP((ROUNDUP((G$18*G$19/G$20)/(3600/$W29),0)),0),'DHM Lane Closure 1WA'!$Q$11:$Q$1611,0))))*G$23,ROUNDUP((G$14*1.4666/G$25)/G$23,0)*G$23+((IF((ROUNDUP((G$18*G$19/G$20)/(3600/$W29),0))=0,0,INDEX('DHM Lane Closure 1WA'!$R$11:$R$1611,MATCH(ROUNDUP((ROUNDUP((G$18*G$19/G$20)/(3600/$W29),0)),0),'DHM Lane Closure 1WA'!$Q$11:$Q$1611,0))))-ROUNDUP((G$14*1.4666/G$25)/G$23,0))*G$24))/5,0)*5)+(ROUNDUP((IF((H$14*1.4666/H$25)/H$23&gt;(IF((ROUNDUP((H$18*H$19/H$20)/(3600/$W29),0))=0,0,INDEX('DHM Lane Closure 1WA'!$R$11:$R$1611,MATCH(ROUNDUP((ROUNDUP((H$18*H$19/H$20)/(3600/$W29),0)),0),'DHM Lane Closure 1WA'!$Q$11:$Q$1611,0)))),(IF((ROUNDUP((H$18*H$19/H$20)/(3600/$W29),0))=0,0,INDEX('DHM Lane Closure 1WA'!$R$11:$R$1611,MATCH(ROUNDUP((ROUNDUP((H$18*H$19/H$20)/(3600/$W29),0)),0),'DHM Lane Closure 1WA'!$Q$11:$Q$1611,0))))*H$23,ROUNDUP((H$14*1.4666/H$25)/H$23,0)*H$23+((IF((ROUNDUP((H$18*H$19/H$20)/(3600/$W29),0))=0,0,INDEX('DHM Lane Closure 1WA'!$R$11:$R$1611,MATCH(ROUNDUP((ROUNDUP((H$18*H$19/H$20)/(3600/$W29),0)),0),'DHM Lane Closure 1WA'!$Q$11:$Q$1611,0))))-ROUNDUP((H$14*1.4666/H$25)/H$23,0))*H$24))/5,0)*5)+(ROUNDUP((IF((I$14*1.4666/I$25)/I$23&gt;(IF((ROUNDUP((I$18*I$19/I$20)/(3600/$W29),0))=0,0,INDEX('DHM Lane Closure 1WA'!$R$11:$R$1611,MATCH(ROUNDUP((ROUNDUP((I$18*I$19/I$20)/(3600/$W29),0)),0),'DHM Lane Closure 1WA'!$Q$11:$Q$1611,0)))),(IF((ROUNDUP((I$18*I$19/I$20)/(3600/$W29),0))=0,0,INDEX('DHM Lane Closure 1WA'!$R$11:$R$1611,MATCH(ROUNDUP((ROUNDUP((I$18*I$19/I$20)/(3600/$W29),0)),0),'DHM Lane Closure 1WA'!$Q$11:$Q$1611,0))))*I$23,ROUNDUP((I$14*1.4666/I$25)/I$23,0)*I$23+((IF((ROUNDUP((I$18*I$19/I$20)/(3600/$W29),0))=0,0,INDEX('DHM Lane Closure 1WA'!$R$11:$R$1611,MATCH(ROUNDUP((ROUNDUP((I$18*I$19/I$20)/(3600/$W29),0)),0),'DHM Lane Closure 1WA'!$Q$11:$Q$1611,0))))-ROUNDUP((I$14*1.4666/I$25)/I$23,0))*I$24))/5,0)*5)+(ROUNDUP((IF((J$14*1.4666/J$25)/J$23&gt;(IF((ROUNDUP((J$18*J$19/J$20)/(3600/$W29),0))=0,0,INDEX('DHM Lane Closure 1WA'!$R$11:$R$1611,MATCH(ROUNDUP((ROUNDUP((J$18*J$19/J$20)/(3600/$W29),0)),0),'DHM Lane Closure 1WA'!$Q$11:$Q$1611,0)))),(IF((ROUNDUP((J$18*J$19/J$20)/(3600/$W29),0))=0,0,INDEX('DHM Lane Closure 1WA'!$R$11:$R$1611,MATCH(ROUNDUP((ROUNDUP((J$18*J$19/J$20)/(3600/$W29),0)),0),'DHM Lane Closure 1WA'!$Q$11:$Q$1611,0))))*J$23,ROUNDUP((J$14*1.4666/J$25)/J$23,0)*J$23+((IF((ROUNDUP((J$18*J$19/J$20)/(3600/$W29),0))=0,0,INDEX('DHM Lane Closure 1WA'!$R$11:$R$1611,MATCH(ROUNDUP((ROUNDUP((J$18*J$19/J$20)/(3600/$W29),0)),0),'DHM Lane Closure 1WA'!$Q$11:$Q$1611,0))))-ROUNDUP((J$14*1.4666/J$25)/J$23,0))*J$24))/5,0)*5)+(ROUNDUP((IF((K$14*1.4666/K$25)/K$23&gt;(IF((ROUNDUP((K$18*K$19/K$20)/(3600/$W29),0))=0,0,INDEX('DHM Lane Closure 1WA'!$R$11:$R$1611,MATCH(ROUNDUP((ROUNDUP((K$18*K$19/K$20)/(3600/$W29),0)),0),'DHM Lane Closure 1WA'!$Q$11:$Q$1611,0)))),(IF((ROUNDUP((K$18*K$19/K$20)/(3600/$W29),0))=0,0,INDEX('DHM Lane Closure 1WA'!$R$11:$R$1611,MATCH(ROUNDUP((ROUNDUP((K$18*K$19/K$20)/(3600/$W29),0)),0),'DHM Lane Closure 1WA'!$Q$11:$Q$1611,0))))*K$23,ROUNDUP((K$14*1.4666/K$25)/K$23,0)*K$23+((IF((ROUNDUP((K$18*K$19/K$20)/(3600/$W29),0))=0,0,INDEX('DHM Lane Closure 1WA'!$R$11:$R$1611,MATCH(ROUNDUP((ROUNDUP((K$18*K$19/K$20)/(3600/$W29),0)),0),'DHM Lane Closure 1WA'!$Q$11:$Q$1611,0))))-ROUNDUP((K$14*1.4666/K$25)/K$23,0))*K$24))/5,0)*5)+(ROUNDUP((IF((L$14*1.4666/L$25)/L$23&gt;(IF((ROUNDUP((L$18*L$19/L$20)/(3600/$W29),0))=0,0,INDEX('DHM Lane Closure 1WA'!$R$11:$R$1611,MATCH(ROUNDUP((ROUNDUP((L$18*L$19/L$20)/(3600/$W29),0)),0),'DHM Lane Closure 1WA'!$Q$11:$Q$1611,0)))),(IF((ROUNDUP((L$18*L$19/L$20)/(3600/$W29),0))=0,0,INDEX('DHM Lane Closure 1WA'!$R$11:$R$1611,MATCH(ROUNDUP((ROUNDUP((L$18*L$19/L$20)/(3600/$W29),0)),0),'DHM Lane Closure 1WA'!$Q$11:$Q$1611,0))))*L$23,ROUNDUP((L$14*1.4666/L$25)/L$23,0)*L$23+((IF((ROUNDUP((L$18*L$19/L$20)/(3600/$W29),0))=0,0,INDEX('DHM Lane Closure 1WA'!$R$11:$R$1611,MATCH(ROUNDUP((ROUNDUP((L$18*L$19/L$20)/(3600/$W29),0)),0),'DHM Lane Closure 1WA'!$Q$11:$Q$1611,0))))-ROUNDUP((L$14*1.4666/L$25)/L$23,0))*L$24))/5,0)*5)+(ROUNDUP((IF((M$14*1.4666/M$25)/M$23&gt;(IF((ROUNDUP((M$18*M$19/M$20)/(3600/$W29),0))=0,0,INDEX('DHM Lane Closure 1WA'!$R$11:$R$1611,MATCH(ROUNDUP((ROUNDUP((M$18*M$19/M$20)/(3600/$W29),0)),0),'DHM Lane Closure 1WA'!$Q$11:$Q$1611,0)))),(IF((ROUNDUP((M$18*M$19/M$20)/(3600/$W29),0))=0,0,INDEX('DHM Lane Closure 1WA'!$R$11:$R$1611,MATCH(ROUNDUP((ROUNDUP((M$18*M$19/M$20)/(3600/$W29),0)),0),'DHM Lane Closure 1WA'!$Q$11:$Q$1611,0))))*M$23,ROUNDUP((M$14*1.4666/M$25)/M$23,0)*M$23+((IF((ROUNDUP((M$18*M$19/M$20)/(3600/$W29),0))=0,0,INDEX('DHM Lane Closure 1WA'!$R$11:$R$1611,MATCH(ROUNDUP((ROUNDUP((M$18*M$19/M$20)/(3600/$W29),0)),0),'DHM Lane Closure 1WA'!$Q$11:$Q$1611,0))))-ROUNDUP((M$14*1.4666/M$25)/M$23,0))*M$24))/5,0)*5)+(ROUNDUP((IF((N$14*1.4666/N$25)/N$23&gt;(IF((ROUNDUP((N$18*N$19/N$20)/(3600/$W29),0))=0,0,INDEX('DHM Lane Closure 1WA'!$R$11:$R$1611,MATCH(ROUNDUP((ROUNDUP((N$18*N$19/N$20)/(3600/$W29),0)),0),'DHM Lane Closure 1WA'!$Q$11:$Q$1611,0)))),(IF((ROUNDUP((N$18*N$19/N$20)/(3600/$W29),0))=0,0,INDEX('DHM Lane Closure 1WA'!$R$11:$R$1611,MATCH(ROUNDUP((ROUNDUP((N$18*N$19/N$20)/(3600/$W29),0)),0),'DHM Lane Closure 1WA'!$Q$11:$Q$1611,0))))*N$23,ROUNDUP((N$14*1.4666/N$25)/N$23,0)*N$23+((IF((ROUNDUP((N$18*N$19/N$20)/(3600/$W29),0))=0,0,INDEX('DHM Lane Closure 1WA'!$R$11:$R$1611,MATCH(ROUNDUP((ROUNDUP((N$18*N$19/N$20)/(3600/$W29),0)),0),'DHM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305</v>
      </c>
      <c r="Y29">
        <f t="shared" si="0"/>
        <v>1.5</v>
      </c>
    </row>
    <row r="30" spans="1:25" x14ac:dyDescent="0.25">
      <c r="D30" s="19" t="s">
        <v>9</v>
      </c>
      <c r="E30" s="23">
        <f>ROUNDUP(IF(E12=0,0,IF(E27&lt;1.3*E26,E26+((E12-(0.5*E25*E26*E26))/(E14*1.46666)),E12/(E14*1.46666))),0)</f>
        <v>86</v>
      </c>
      <c r="F30" s="23">
        <f t="shared" ref="F30:N30" si="7">ROUNDUP(IF(F12=0,0,IF(F27&lt;1.3*F26,F26+((F12-(0.5*F25*F26*F26))/(F14*1.46666)),F12/(F14*1.46666))),0)</f>
        <v>86</v>
      </c>
      <c r="G30" s="23">
        <f t="shared" si="7"/>
        <v>0</v>
      </c>
      <c r="H30" s="23">
        <f t="shared" si="7"/>
        <v>0</v>
      </c>
      <c r="I30" s="23">
        <f t="shared" si="7"/>
        <v>0</v>
      </c>
      <c r="J30" s="23">
        <f t="shared" si="7"/>
        <v>0</v>
      </c>
      <c r="K30" s="23">
        <f t="shared" si="7"/>
        <v>0</v>
      </c>
      <c r="L30" s="23">
        <f t="shared" si="7"/>
        <v>0</v>
      </c>
      <c r="M30" s="23">
        <f t="shared" si="7"/>
        <v>0</v>
      </c>
      <c r="N30" s="23">
        <f t="shared" si="7"/>
        <v>0</v>
      </c>
      <c r="O30" s="24">
        <f>ROUND(SUM(E30:N30),0)</f>
        <v>172</v>
      </c>
      <c r="Q30">
        <v>20</v>
      </c>
      <c r="R30">
        <v>25</v>
      </c>
      <c r="W30">
        <v>200</v>
      </c>
      <c r="X30">
        <f>(ROUNDUP((IF((E$14*1.4666/E$25)/E$23&gt;(IF((ROUNDUP((E$18*E$19/E$20)/(3600/$W30),0))=0,0,INDEX('DHM Lane Closure 1WA'!$R$11:$R$1611,MATCH(ROUNDUP((ROUNDUP((E$18*E$19/E$20)/(3600/$W30),0)),0),'DHM Lane Closure 1WA'!$Q$11:$Q$1611,0)))),(IF((ROUNDUP((E$18*E$19/E$20)/(3600/$W30),0))=0,0,INDEX('DHM Lane Closure 1WA'!$R$11:$R$1611,MATCH(ROUNDUP((ROUNDUP((E$18*E$19/E$20)/(3600/$W30),0)),0),'DHM Lane Closure 1WA'!$Q$11:$Q$1611,0))))*E$23,ROUNDUP((E$14*1.4666/E$25)/E$23,0)*E$23+((IF((ROUNDUP((E$18*E$19/E$20)/(3600/$W30),0))=0,0,INDEX('DHM Lane Closure 1WA'!$R$11:$R$1611,MATCH(ROUNDUP((ROUNDUP((E$18*E$19/E$20)/(3600/$W30),0)),0),'DHM Lane Closure 1WA'!$Q$11:$Q$1611,0))))-ROUNDUP((E$14*1.4666/E$25)/E$23,0))*E$24))/5,0)*5)+(ROUNDUP((IF((F$14*1.4666/F$25)/F$23&gt;(IF((ROUNDUP((F$18*F$19/F$20)/(3600/$W30),0))=0,0,INDEX('DHM Lane Closure 1WA'!$R$11:$R$1611,MATCH(ROUNDUP((ROUNDUP((F$18*F$19/F$20)/(3600/$W30),0)),0),'DHM Lane Closure 1WA'!$Q$11:$Q$1611,0)))),(IF((ROUNDUP((F$18*F$19/F$20)/(3600/$W30),0))=0,0,INDEX('DHM Lane Closure 1WA'!$R$11:$R$1611,MATCH(ROUNDUP((ROUNDUP((F$18*F$19/F$20)/(3600/$W30),0)),0),'DHM Lane Closure 1WA'!$Q$11:$Q$1611,0))))*F$23,ROUNDUP((F$14*1.4666/F$25)/F$23,0)*F$23+((IF((ROUNDUP((F$18*F$19/F$20)/(3600/$W30),0))=0,0,INDEX('DHM Lane Closure 1WA'!$R$11:$R$1611,MATCH(ROUNDUP((ROUNDUP((F$18*F$19/F$20)/(3600/$W30),0)),0),'DHM Lane Closure 1WA'!$Q$11:$Q$1611,0))))-ROUNDUP((F$14*1.4666/F$25)/F$23,0))*F$24))/5,0)*5)+(ROUNDUP((IF((G$14*1.4666/G$25)/G$23&gt;(IF((ROUNDUP((G$18*G$19/G$20)/(3600/$W30),0))=0,0,INDEX('DHM Lane Closure 1WA'!$R$11:$R$1611,MATCH(ROUNDUP((ROUNDUP((G$18*G$19/G$20)/(3600/$W30),0)),0),'DHM Lane Closure 1WA'!$Q$11:$Q$1611,0)))),(IF((ROUNDUP((G$18*G$19/G$20)/(3600/$W30),0))=0,0,INDEX('DHM Lane Closure 1WA'!$R$11:$R$1611,MATCH(ROUNDUP((ROUNDUP((G$18*G$19/G$20)/(3600/$W30),0)),0),'DHM Lane Closure 1WA'!$Q$11:$Q$1611,0))))*G$23,ROUNDUP((G$14*1.4666/G$25)/G$23,0)*G$23+((IF((ROUNDUP((G$18*G$19/G$20)/(3600/$W30),0))=0,0,INDEX('DHM Lane Closure 1WA'!$R$11:$R$1611,MATCH(ROUNDUP((ROUNDUP((G$18*G$19/G$20)/(3600/$W30),0)),0),'DHM Lane Closure 1WA'!$Q$11:$Q$1611,0))))-ROUNDUP((G$14*1.4666/G$25)/G$23,0))*G$24))/5,0)*5)+(ROUNDUP((IF((H$14*1.4666/H$25)/H$23&gt;(IF((ROUNDUP((H$18*H$19/H$20)/(3600/$W30),0))=0,0,INDEX('DHM Lane Closure 1WA'!$R$11:$R$1611,MATCH(ROUNDUP((ROUNDUP((H$18*H$19/H$20)/(3600/$W30),0)),0),'DHM Lane Closure 1WA'!$Q$11:$Q$1611,0)))),(IF((ROUNDUP((H$18*H$19/H$20)/(3600/$W30),0))=0,0,INDEX('DHM Lane Closure 1WA'!$R$11:$R$1611,MATCH(ROUNDUP((ROUNDUP((H$18*H$19/H$20)/(3600/$W30),0)),0),'DHM Lane Closure 1WA'!$Q$11:$Q$1611,0))))*H$23,ROUNDUP((H$14*1.4666/H$25)/H$23,0)*H$23+((IF((ROUNDUP((H$18*H$19/H$20)/(3600/$W30),0))=0,0,INDEX('DHM Lane Closure 1WA'!$R$11:$R$1611,MATCH(ROUNDUP((ROUNDUP((H$18*H$19/H$20)/(3600/$W30),0)),0),'DHM Lane Closure 1WA'!$Q$11:$Q$1611,0))))-ROUNDUP((H$14*1.4666/H$25)/H$23,0))*H$24))/5,0)*5)+(ROUNDUP((IF((I$14*1.4666/I$25)/I$23&gt;(IF((ROUNDUP((I$18*I$19/I$20)/(3600/$W30),0))=0,0,INDEX('DHM Lane Closure 1WA'!$R$11:$R$1611,MATCH(ROUNDUP((ROUNDUP((I$18*I$19/I$20)/(3600/$W30),0)),0),'DHM Lane Closure 1WA'!$Q$11:$Q$1611,0)))),(IF((ROUNDUP((I$18*I$19/I$20)/(3600/$W30),0))=0,0,INDEX('DHM Lane Closure 1WA'!$R$11:$R$1611,MATCH(ROUNDUP((ROUNDUP((I$18*I$19/I$20)/(3600/$W30),0)),0),'DHM Lane Closure 1WA'!$Q$11:$Q$1611,0))))*I$23,ROUNDUP((I$14*1.4666/I$25)/I$23,0)*I$23+((IF((ROUNDUP((I$18*I$19/I$20)/(3600/$W30),0))=0,0,INDEX('DHM Lane Closure 1WA'!$R$11:$R$1611,MATCH(ROUNDUP((ROUNDUP((I$18*I$19/I$20)/(3600/$W30),0)),0),'DHM Lane Closure 1WA'!$Q$11:$Q$1611,0))))-ROUNDUP((I$14*1.4666/I$25)/I$23,0))*I$24))/5,0)*5)+(ROUNDUP((IF((J$14*1.4666/J$25)/J$23&gt;(IF((ROUNDUP((J$18*J$19/J$20)/(3600/$W30),0))=0,0,INDEX('DHM Lane Closure 1WA'!$R$11:$R$1611,MATCH(ROUNDUP((ROUNDUP((J$18*J$19/J$20)/(3600/$W30),0)),0),'DHM Lane Closure 1WA'!$Q$11:$Q$1611,0)))),(IF((ROUNDUP((J$18*J$19/J$20)/(3600/$W30),0))=0,0,INDEX('DHM Lane Closure 1WA'!$R$11:$R$1611,MATCH(ROUNDUP((ROUNDUP((J$18*J$19/J$20)/(3600/$W30),0)),0),'DHM Lane Closure 1WA'!$Q$11:$Q$1611,0))))*J$23,ROUNDUP((J$14*1.4666/J$25)/J$23,0)*J$23+((IF((ROUNDUP((J$18*J$19/J$20)/(3600/$W30),0))=0,0,INDEX('DHM Lane Closure 1WA'!$R$11:$R$1611,MATCH(ROUNDUP((ROUNDUP((J$18*J$19/J$20)/(3600/$W30),0)),0),'DHM Lane Closure 1WA'!$Q$11:$Q$1611,0))))-ROUNDUP((J$14*1.4666/J$25)/J$23,0))*J$24))/5,0)*5)+(ROUNDUP((IF((K$14*1.4666/K$25)/K$23&gt;(IF((ROUNDUP((K$18*K$19/K$20)/(3600/$W30),0))=0,0,INDEX('DHM Lane Closure 1WA'!$R$11:$R$1611,MATCH(ROUNDUP((ROUNDUP((K$18*K$19/K$20)/(3600/$W30),0)),0),'DHM Lane Closure 1WA'!$Q$11:$Q$1611,0)))),(IF((ROUNDUP((K$18*K$19/K$20)/(3600/$W30),0))=0,0,INDEX('DHM Lane Closure 1WA'!$R$11:$R$1611,MATCH(ROUNDUP((ROUNDUP((K$18*K$19/K$20)/(3600/$W30),0)),0),'DHM Lane Closure 1WA'!$Q$11:$Q$1611,0))))*K$23,ROUNDUP((K$14*1.4666/K$25)/K$23,0)*K$23+((IF((ROUNDUP((K$18*K$19/K$20)/(3600/$W30),0))=0,0,INDEX('DHM Lane Closure 1WA'!$R$11:$R$1611,MATCH(ROUNDUP((ROUNDUP((K$18*K$19/K$20)/(3600/$W30),0)),0),'DHM Lane Closure 1WA'!$Q$11:$Q$1611,0))))-ROUNDUP((K$14*1.4666/K$25)/K$23,0))*K$24))/5,0)*5)+(ROUNDUP((IF((L$14*1.4666/L$25)/L$23&gt;(IF((ROUNDUP((L$18*L$19/L$20)/(3600/$W30),0))=0,0,INDEX('DHM Lane Closure 1WA'!$R$11:$R$1611,MATCH(ROUNDUP((ROUNDUP((L$18*L$19/L$20)/(3600/$W30),0)),0),'DHM Lane Closure 1WA'!$Q$11:$Q$1611,0)))),(IF((ROUNDUP((L$18*L$19/L$20)/(3600/$W30),0))=0,0,INDEX('DHM Lane Closure 1WA'!$R$11:$R$1611,MATCH(ROUNDUP((ROUNDUP((L$18*L$19/L$20)/(3600/$W30),0)),0),'DHM Lane Closure 1WA'!$Q$11:$Q$1611,0))))*L$23,ROUNDUP((L$14*1.4666/L$25)/L$23,0)*L$23+((IF((ROUNDUP((L$18*L$19/L$20)/(3600/$W30),0))=0,0,INDEX('DHM Lane Closure 1WA'!$R$11:$R$1611,MATCH(ROUNDUP((ROUNDUP((L$18*L$19/L$20)/(3600/$W30),0)),0),'DHM Lane Closure 1WA'!$Q$11:$Q$1611,0))))-ROUNDUP((L$14*1.4666/L$25)/L$23,0))*L$24))/5,0)*5)+(ROUNDUP((IF((M$14*1.4666/M$25)/M$23&gt;(IF((ROUNDUP((M$18*M$19/M$20)/(3600/$W30),0))=0,0,INDEX('DHM Lane Closure 1WA'!$R$11:$R$1611,MATCH(ROUNDUP((ROUNDUP((M$18*M$19/M$20)/(3600/$W30),0)),0),'DHM Lane Closure 1WA'!$Q$11:$Q$1611,0)))),(IF((ROUNDUP((M$18*M$19/M$20)/(3600/$W30),0))=0,0,INDEX('DHM Lane Closure 1WA'!$R$11:$R$1611,MATCH(ROUNDUP((ROUNDUP((M$18*M$19/M$20)/(3600/$W30),0)),0),'DHM Lane Closure 1WA'!$Q$11:$Q$1611,0))))*M$23,ROUNDUP((M$14*1.4666/M$25)/M$23,0)*M$23+((IF((ROUNDUP((M$18*M$19/M$20)/(3600/$W30),0))=0,0,INDEX('DHM Lane Closure 1WA'!$R$11:$R$1611,MATCH(ROUNDUP((ROUNDUP((M$18*M$19/M$20)/(3600/$W30),0)),0),'DHM Lane Closure 1WA'!$Q$11:$Q$1611,0))))-ROUNDUP((M$14*1.4666/M$25)/M$23,0))*M$24))/5,0)*5)+(ROUNDUP((IF((N$14*1.4666/N$25)/N$23&gt;(IF((ROUNDUP((N$18*N$19/N$20)/(3600/$W30),0))=0,0,INDEX('DHM Lane Closure 1WA'!$R$11:$R$1611,MATCH(ROUNDUP((ROUNDUP((N$18*N$19/N$20)/(3600/$W30),0)),0),'DHM Lane Closure 1WA'!$Q$11:$Q$1611,0)))),(IF((ROUNDUP((N$18*N$19/N$20)/(3600/$W30),0))=0,0,INDEX('DHM Lane Closure 1WA'!$R$11:$R$1611,MATCH(ROUNDUP((ROUNDUP((N$18*N$19/N$20)/(3600/$W30),0)),0),'DHM Lane Closure 1WA'!$Q$11:$Q$1611,0))))*N$23,ROUNDUP((N$14*1.4666/N$25)/N$23,0)*N$23+((IF((ROUNDUP((N$18*N$19/N$20)/(3600/$W30),0))=0,0,INDEX('DHM Lane Closure 1WA'!$R$11:$R$1611,MATCH(ROUNDUP((ROUNDUP((N$18*N$19/N$20)/(3600/$W30),0)),0),'DHM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310</v>
      </c>
      <c r="Y30">
        <f t="shared" si="0"/>
        <v>1.5</v>
      </c>
    </row>
    <row r="31" spans="1:25" x14ac:dyDescent="0.25">
      <c r="D31" s="8" t="s">
        <v>58</v>
      </c>
      <c r="E31" s="65">
        <f t="shared" ref="E31:N31" si="8">(SUM($E$30:$N$30,$E$29:$N$29)-E29)+(E13*1.46666/E25)+(E12/(E14*1.46666)-E12/(E13*1.46666))+((E13-E14)*1.46666/E25)</f>
        <v>339.47842576816907</v>
      </c>
      <c r="F31" s="65">
        <f t="shared" si="8"/>
        <v>389.47842576816907</v>
      </c>
      <c r="G31" s="65">
        <f>(SUM($E$30:$N$30,$E$29:$N$29)-G29)+(G13*1.46666/G25)+(G12/(G14*1.46666)-G12/(G13*1.46666))+((G13-G14)*1.46666/G25)</f>
        <v>455.74993750000004</v>
      </c>
      <c r="H31" s="65">
        <f t="shared" si="8"/>
        <v>455.74993750000004</v>
      </c>
      <c r="I31" s="65">
        <f t="shared" si="8"/>
        <v>455.74993750000004</v>
      </c>
      <c r="J31" s="65">
        <f t="shared" si="8"/>
        <v>455.74993750000004</v>
      </c>
      <c r="K31" s="65">
        <f t="shared" si="8"/>
        <v>455.74993750000004</v>
      </c>
      <c r="L31" s="65">
        <f t="shared" si="8"/>
        <v>455.74993750000004</v>
      </c>
      <c r="M31" s="65">
        <f t="shared" si="8"/>
        <v>455.74993750000004</v>
      </c>
      <c r="N31" s="65">
        <f t="shared" si="8"/>
        <v>455.74993750000004</v>
      </c>
      <c r="O31" s="66"/>
      <c r="Q31">
        <v>21</v>
      </c>
      <c r="R31">
        <v>26</v>
      </c>
      <c r="W31">
        <v>210</v>
      </c>
      <c r="X31">
        <f>(ROUNDUP((IF((E$14*1.4666/E$25)/E$23&gt;(IF((ROUNDUP((E$18*E$19/E$20)/(3600/$W31),0))=0,0,INDEX('DHM Lane Closure 1WA'!$R$11:$R$1611,MATCH(ROUNDUP((ROUNDUP((E$18*E$19/E$20)/(3600/$W31),0)),0),'DHM Lane Closure 1WA'!$Q$11:$Q$1611,0)))),(IF((ROUNDUP((E$18*E$19/E$20)/(3600/$W31),0))=0,0,INDEX('DHM Lane Closure 1WA'!$R$11:$R$1611,MATCH(ROUNDUP((ROUNDUP((E$18*E$19/E$20)/(3600/$W31),0)),0),'DHM Lane Closure 1WA'!$Q$11:$Q$1611,0))))*E$23,ROUNDUP((E$14*1.4666/E$25)/E$23,0)*E$23+((IF((ROUNDUP((E$18*E$19/E$20)/(3600/$W31),0))=0,0,INDEX('DHM Lane Closure 1WA'!$R$11:$R$1611,MATCH(ROUNDUP((ROUNDUP((E$18*E$19/E$20)/(3600/$W31),0)),0),'DHM Lane Closure 1WA'!$Q$11:$Q$1611,0))))-ROUNDUP((E$14*1.4666/E$25)/E$23,0))*E$24))/5,0)*5)+(ROUNDUP((IF((F$14*1.4666/F$25)/F$23&gt;(IF((ROUNDUP((F$18*F$19/F$20)/(3600/$W31),0))=0,0,INDEX('DHM Lane Closure 1WA'!$R$11:$R$1611,MATCH(ROUNDUP((ROUNDUP((F$18*F$19/F$20)/(3600/$W31),0)),0),'DHM Lane Closure 1WA'!$Q$11:$Q$1611,0)))),(IF((ROUNDUP((F$18*F$19/F$20)/(3600/$W31),0))=0,0,INDEX('DHM Lane Closure 1WA'!$R$11:$R$1611,MATCH(ROUNDUP((ROUNDUP((F$18*F$19/F$20)/(3600/$W31),0)),0),'DHM Lane Closure 1WA'!$Q$11:$Q$1611,0))))*F$23,ROUNDUP((F$14*1.4666/F$25)/F$23,0)*F$23+((IF((ROUNDUP((F$18*F$19/F$20)/(3600/$W31),0))=0,0,INDEX('DHM Lane Closure 1WA'!$R$11:$R$1611,MATCH(ROUNDUP((ROUNDUP((F$18*F$19/F$20)/(3600/$W31),0)),0),'DHM Lane Closure 1WA'!$Q$11:$Q$1611,0))))-ROUNDUP((F$14*1.4666/F$25)/F$23,0))*F$24))/5,0)*5)+(ROUNDUP((IF((G$14*1.4666/G$25)/G$23&gt;(IF((ROUNDUP((G$18*G$19/G$20)/(3600/$W31),0))=0,0,INDEX('DHM Lane Closure 1WA'!$R$11:$R$1611,MATCH(ROUNDUP((ROUNDUP((G$18*G$19/G$20)/(3600/$W31),0)),0),'DHM Lane Closure 1WA'!$Q$11:$Q$1611,0)))),(IF((ROUNDUP((G$18*G$19/G$20)/(3600/$W31),0))=0,0,INDEX('DHM Lane Closure 1WA'!$R$11:$R$1611,MATCH(ROUNDUP((ROUNDUP((G$18*G$19/G$20)/(3600/$W31),0)),0),'DHM Lane Closure 1WA'!$Q$11:$Q$1611,0))))*G$23,ROUNDUP((G$14*1.4666/G$25)/G$23,0)*G$23+((IF((ROUNDUP((G$18*G$19/G$20)/(3600/$W31),0))=0,0,INDEX('DHM Lane Closure 1WA'!$R$11:$R$1611,MATCH(ROUNDUP((ROUNDUP((G$18*G$19/G$20)/(3600/$W31),0)),0),'DHM Lane Closure 1WA'!$Q$11:$Q$1611,0))))-ROUNDUP((G$14*1.4666/G$25)/G$23,0))*G$24))/5,0)*5)+(ROUNDUP((IF((H$14*1.4666/H$25)/H$23&gt;(IF((ROUNDUP((H$18*H$19/H$20)/(3600/$W31),0))=0,0,INDEX('DHM Lane Closure 1WA'!$R$11:$R$1611,MATCH(ROUNDUP((ROUNDUP((H$18*H$19/H$20)/(3600/$W31),0)),0),'DHM Lane Closure 1WA'!$Q$11:$Q$1611,0)))),(IF((ROUNDUP((H$18*H$19/H$20)/(3600/$W31),0))=0,0,INDEX('DHM Lane Closure 1WA'!$R$11:$R$1611,MATCH(ROUNDUP((ROUNDUP((H$18*H$19/H$20)/(3600/$W31),0)),0),'DHM Lane Closure 1WA'!$Q$11:$Q$1611,0))))*H$23,ROUNDUP((H$14*1.4666/H$25)/H$23,0)*H$23+((IF((ROUNDUP((H$18*H$19/H$20)/(3600/$W31),0))=0,0,INDEX('DHM Lane Closure 1WA'!$R$11:$R$1611,MATCH(ROUNDUP((ROUNDUP((H$18*H$19/H$20)/(3600/$W31),0)),0),'DHM Lane Closure 1WA'!$Q$11:$Q$1611,0))))-ROUNDUP((H$14*1.4666/H$25)/H$23,0))*H$24))/5,0)*5)+(ROUNDUP((IF((I$14*1.4666/I$25)/I$23&gt;(IF((ROUNDUP((I$18*I$19/I$20)/(3600/$W31),0))=0,0,INDEX('DHM Lane Closure 1WA'!$R$11:$R$1611,MATCH(ROUNDUP((ROUNDUP((I$18*I$19/I$20)/(3600/$W31),0)),0),'DHM Lane Closure 1WA'!$Q$11:$Q$1611,0)))),(IF((ROUNDUP((I$18*I$19/I$20)/(3600/$W31),0))=0,0,INDEX('DHM Lane Closure 1WA'!$R$11:$R$1611,MATCH(ROUNDUP((ROUNDUP((I$18*I$19/I$20)/(3600/$W31),0)),0),'DHM Lane Closure 1WA'!$Q$11:$Q$1611,0))))*I$23,ROUNDUP((I$14*1.4666/I$25)/I$23,0)*I$23+((IF((ROUNDUP((I$18*I$19/I$20)/(3600/$W31),0))=0,0,INDEX('DHM Lane Closure 1WA'!$R$11:$R$1611,MATCH(ROUNDUP((ROUNDUP((I$18*I$19/I$20)/(3600/$W31),0)),0),'DHM Lane Closure 1WA'!$Q$11:$Q$1611,0))))-ROUNDUP((I$14*1.4666/I$25)/I$23,0))*I$24))/5,0)*5)+(ROUNDUP((IF((J$14*1.4666/J$25)/J$23&gt;(IF((ROUNDUP((J$18*J$19/J$20)/(3600/$W31),0))=0,0,INDEX('DHM Lane Closure 1WA'!$R$11:$R$1611,MATCH(ROUNDUP((ROUNDUP((J$18*J$19/J$20)/(3600/$W31),0)),0),'DHM Lane Closure 1WA'!$Q$11:$Q$1611,0)))),(IF((ROUNDUP((J$18*J$19/J$20)/(3600/$W31),0))=0,0,INDEX('DHM Lane Closure 1WA'!$R$11:$R$1611,MATCH(ROUNDUP((ROUNDUP((J$18*J$19/J$20)/(3600/$W31),0)),0),'DHM Lane Closure 1WA'!$Q$11:$Q$1611,0))))*J$23,ROUNDUP((J$14*1.4666/J$25)/J$23,0)*J$23+((IF((ROUNDUP((J$18*J$19/J$20)/(3600/$W31),0))=0,0,INDEX('DHM Lane Closure 1WA'!$R$11:$R$1611,MATCH(ROUNDUP((ROUNDUP((J$18*J$19/J$20)/(3600/$W31),0)),0),'DHM Lane Closure 1WA'!$Q$11:$Q$1611,0))))-ROUNDUP((J$14*1.4666/J$25)/J$23,0))*J$24))/5,0)*5)+(ROUNDUP((IF((K$14*1.4666/K$25)/K$23&gt;(IF((ROUNDUP((K$18*K$19/K$20)/(3600/$W31),0))=0,0,INDEX('DHM Lane Closure 1WA'!$R$11:$R$1611,MATCH(ROUNDUP((ROUNDUP((K$18*K$19/K$20)/(3600/$W31),0)),0),'DHM Lane Closure 1WA'!$Q$11:$Q$1611,0)))),(IF((ROUNDUP((K$18*K$19/K$20)/(3600/$W31),0))=0,0,INDEX('DHM Lane Closure 1WA'!$R$11:$R$1611,MATCH(ROUNDUP((ROUNDUP((K$18*K$19/K$20)/(3600/$W31),0)),0),'DHM Lane Closure 1WA'!$Q$11:$Q$1611,0))))*K$23,ROUNDUP((K$14*1.4666/K$25)/K$23,0)*K$23+((IF((ROUNDUP((K$18*K$19/K$20)/(3600/$W31),0))=0,0,INDEX('DHM Lane Closure 1WA'!$R$11:$R$1611,MATCH(ROUNDUP((ROUNDUP((K$18*K$19/K$20)/(3600/$W31),0)),0),'DHM Lane Closure 1WA'!$Q$11:$Q$1611,0))))-ROUNDUP((K$14*1.4666/K$25)/K$23,0))*K$24))/5,0)*5)+(ROUNDUP((IF((L$14*1.4666/L$25)/L$23&gt;(IF((ROUNDUP((L$18*L$19/L$20)/(3600/$W31),0))=0,0,INDEX('DHM Lane Closure 1WA'!$R$11:$R$1611,MATCH(ROUNDUP((ROUNDUP((L$18*L$19/L$20)/(3600/$W31),0)),0),'DHM Lane Closure 1WA'!$Q$11:$Q$1611,0)))),(IF((ROUNDUP((L$18*L$19/L$20)/(3600/$W31),0))=0,0,INDEX('DHM Lane Closure 1WA'!$R$11:$R$1611,MATCH(ROUNDUP((ROUNDUP((L$18*L$19/L$20)/(3600/$W31),0)),0),'DHM Lane Closure 1WA'!$Q$11:$Q$1611,0))))*L$23,ROUNDUP((L$14*1.4666/L$25)/L$23,0)*L$23+((IF((ROUNDUP((L$18*L$19/L$20)/(3600/$W31),0))=0,0,INDEX('DHM Lane Closure 1WA'!$R$11:$R$1611,MATCH(ROUNDUP((ROUNDUP((L$18*L$19/L$20)/(3600/$W31),0)),0),'DHM Lane Closure 1WA'!$Q$11:$Q$1611,0))))-ROUNDUP((L$14*1.4666/L$25)/L$23,0))*L$24))/5,0)*5)+(ROUNDUP((IF((M$14*1.4666/M$25)/M$23&gt;(IF((ROUNDUP((M$18*M$19/M$20)/(3600/$W31),0))=0,0,INDEX('DHM Lane Closure 1WA'!$R$11:$R$1611,MATCH(ROUNDUP((ROUNDUP((M$18*M$19/M$20)/(3600/$W31),0)),0),'DHM Lane Closure 1WA'!$Q$11:$Q$1611,0)))),(IF((ROUNDUP((M$18*M$19/M$20)/(3600/$W31),0))=0,0,INDEX('DHM Lane Closure 1WA'!$R$11:$R$1611,MATCH(ROUNDUP((ROUNDUP((M$18*M$19/M$20)/(3600/$W31),0)),0),'DHM Lane Closure 1WA'!$Q$11:$Q$1611,0))))*M$23,ROUNDUP((M$14*1.4666/M$25)/M$23,0)*M$23+((IF((ROUNDUP((M$18*M$19/M$20)/(3600/$W31),0))=0,0,INDEX('DHM Lane Closure 1WA'!$R$11:$R$1611,MATCH(ROUNDUP((ROUNDUP((M$18*M$19/M$20)/(3600/$W31),0)),0),'DHM Lane Closure 1WA'!$Q$11:$Q$1611,0))))-ROUNDUP((M$14*1.4666/M$25)/M$23,0))*M$24))/5,0)*5)+(ROUNDUP((IF((N$14*1.4666/N$25)/N$23&gt;(IF((ROUNDUP((N$18*N$19/N$20)/(3600/$W31),0))=0,0,INDEX('DHM Lane Closure 1WA'!$R$11:$R$1611,MATCH(ROUNDUP((ROUNDUP((N$18*N$19/N$20)/(3600/$W31),0)),0),'DHM Lane Closure 1WA'!$Q$11:$Q$1611,0)))),(IF((ROUNDUP((N$18*N$19/N$20)/(3600/$W31),0))=0,0,INDEX('DHM Lane Closure 1WA'!$R$11:$R$1611,MATCH(ROUNDUP((ROUNDUP((N$18*N$19/N$20)/(3600/$W31),0)),0),'DHM Lane Closure 1WA'!$Q$11:$Q$1611,0))))*N$23,ROUNDUP((N$14*1.4666/N$25)/N$23,0)*N$23+((IF((ROUNDUP((N$18*N$19/N$20)/(3600/$W31),0))=0,0,INDEX('DHM Lane Closure 1WA'!$R$11:$R$1611,MATCH(ROUNDUP((ROUNDUP((N$18*N$19/N$20)/(3600/$W31),0)),0),'DHM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315</v>
      </c>
      <c r="Y31">
        <f t="shared" si="0"/>
        <v>1.5</v>
      </c>
    </row>
    <row r="32" spans="1:25" ht="15.75" thickBot="1" x14ac:dyDescent="0.3">
      <c r="D32" s="9" t="s">
        <v>7</v>
      </c>
      <c r="E32" s="14">
        <f>20*((E22/$C$11)*($C$11-E29)+(E22/$C$11)*E29*0.5)</f>
        <v>1282.6666666666665</v>
      </c>
      <c r="F32" s="14">
        <f t="shared" ref="F32:N32" si="9">20*((F22/$C$11)*($C$11-F29)+(F22/$C$11)*F29*0.5)</f>
        <v>930.44444444444457</v>
      </c>
      <c r="G32" s="14">
        <f t="shared" si="9"/>
        <v>0</v>
      </c>
      <c r="H32" s="14">
        <f t="shared" si="9"/>
        <v>0</v>
      </c>
      <c r="I32" s="14">
        <f t="shared" si="9"/>
        <v>0</v>
      </c>
      <c r="J32" s="14">
        <f t="shared" si="9"/>
        <v>0</v>
      </c>
      <c r="K32" s="14">
        <f t="shared" si="9"/>
        <v>0</v>
      </c>
      <c r="L32" s="14">
        <f t="shared" si="9"/>
        <v>0</v>
      </c>
      <c r="M32" s="14">
        <f t="shared" si="9"/>
        <v>0</v>
      </c>
      <c r="N32" s="14">
        <f t="shared" si="9"/>
        <v>0</v>
      </c>
      <c r="O32" s="15" t="s">
        <v>8</v>
      </c>
      <c r="Q32">
        <v>22</v>
      </c>
      <c r="R32">
        <v>27</v>
      </c>
      <c r="W32">
        <v>220</v>
      </c>
      <c r="X32">
        <f>(ROUNDUP((IF((E$14*1.4666/E$25)/E$23&gt;(IF((ROUNDUP((E$18*E$19/E$20)/(3600/$W32),0))=0,0,INDEX('DHM Lane Closure 1WA'!$R$11:$R$1611,MATCH(ROUNDUP((ROUNDUP((E$18*E$19/E$20)/(3600/$W32),0)),0),'DHM Lane Closure 1WA'!$Q$11:$Q$1611,0)))),(IF((ROUNDUP((E$18*E$19/E$20)/(3600/$W32),0))=0,0,INDEX('DHM Lane Closure 1WA'!$R$11:$R$1611,MATCH(ROUNDUP((ROUNDUP((E$18*E$19/E$20)/(3600/$W32),0)),0),'DHM Lane Closure 1WA'!$Q$11:$Q$1611,0))))*E$23,ROUNDUP((E$14*1.4666/E$25)/E$23,0)*E$23+((IF((ROUNDUP((E$18*E$19/E$20)/(3600/$W32),0))=0,0,INDEX('DHM Lane Closure 1WA'!$R$11:$R$1611,MATCH(ROUNDUP((ROUNDUP((E$18*E$19/E$20)/(3600/$W32),0)),0),'DHM Lane Closure 1WA'!$Q$11:$Q$1611,0))))-ROUNDUP((E$14*1.4666/E$25)/E$23,0))*E$24))/5,0)*5)+(ROUNDUP((IF((F$14*1.4666/F$25)/F$23&gt;(IF((ROUNDUP((F$18*F$19/F$20)/(3600/$W32),0))=0,0,INDEX('DHM Lane Closure 1WA'!$R$11:$R$1611,MATCH(ROUNDUP((ROUNDUP((F$18*F$19/F$20)/(3600/$W32),0)),0),'DHM Lane Closure 1WA'!$Q$11:$Q$1611,0)))),(IF((ROUNDUP((F$18*F$19/F$20)/(3600/$W32),0))=0,0,INDEX('DHM Lane Closure 1WA'!$R$11:$R$1611,MATCH(ROUNDUP((ROUNDUP((F$18*F$19/F$20)/(3600/$W32),0)),0),'DHM Lane Closure 1WA'!$Q$11:$Q$1611,0))))*F$23,ROUNDUP((F$14*1.4666/F$25)/F$23,0)*F$23+((IF((ROUNDUP((F$18*F$19/F$20)/(3600/$W32),0))=0,0,INDEX('DHM Lane Closure 1WA'!$R$11:$R$1611,MATCH(ROUNDUP((ROUNDUP((F$18*F$19/F$20)/(3600/$W32),0)),0),'DHM Lane Closure 1WA'!$Q$11:$Q$1611,0))))-ROUNDUP((F$14*1.4666/F$25)/F$23,0))*F$24))/5,0)*5)+(ROUNDUP((IF((G$14*1.4666/G$25)/G$23&gt;(IF((ROUNDUP((G$18*G$19/G$20)/(3600/$W32),0))=0,0,INDEX('DHM Lane Closure 1WA'!$R$11:$R$1611,MATCH(ROUNDUP((ROUNDUP((G$18*G$19/G$20)/(3600/$W32),0)),0),'DHM Lane Closure 1WA'!$Q$11:$Q$1611,0)))),(IF((ROUNDUP((G$18*G$19/G$20)/(3600/$W32),0))=0,0,INDEX('DHM Lane Closure 1WA'!$R$11:$R$1611,MATCH(ROUNDUP((ROUNDUP((G$18*G$19/G$20)/(3600/$W32),0)),0),'DHM Lane Closure 1WA'!$Q$11:$Q$1611,0))))*G$23,ROUNDUP((G$14*1.4666/G$25)/G$23,0)*G$23+((IF((ROUNDUP((G$18*G$19/G$20)/(3600/$W32),0))=0,0,INDEX('DHM Lane Closure 1WA'!$R$11:$R$1611,MATCH(ROUNDUP((ROUNDUP((G$18*G$19/G$20)/(3600/$W32),0)),0),'DHM Lane Closure 1WA'!$Q$11:$Q$1611,0))))-ROUNDUP((G$14*1.4666/G$25)/G$23,0))*G$24))/5,0)*5)+(ROUNDUP((IF((H$14*1.4666/H$25)/H$23&gt;(IF((ROUNDUP((H$18*H$19/H$20)/(3600/$W32),0))=0,0,INDEX('DHM Lane Closure 1WA'!$R$11:$R$1611,MATCH(ROUNDUP((ROUNDUP((H$18*H$19/H$20)/(3600/$W32),0)),0),'DHM Lane Closure 1WA'!$Q$11:$Q$1611,0)))),(IF((ROUNDUP((H$18*H$19/H$20)/(3600/$W32),0))=0,0,INDEX('DHM Lane Closure 1WA'!$R$11:$R$1611,MATCH(ROUNDUP((ROUNDUP((H$18*H$19/H$20)/(3600/$W32),0)),0),'DHM Lane Closure 1WA'!$Q$11:$Q$1611,0))))*H$23,ROUNDUP((H$14*1.4666/H$25)/H$23,0)*H$23+((IF((ROUNDUP((H$18*H$19/H$20)/(3600/$W32),0))=0,0,INDEX('DHM Lane Closure 1WA'!$R$11:$R$1611,MATCH(ROUNDUP((ROUNDUP((H$18*H$19/H$20)/(3600/$W32),0)),0),'DHM Lane Closure 1WA'!$Q$11:$Q$1611,0))))-ROUNDUP((H$14*1.4666/H$25)/H$23,0))*H$24))/5,0)*5)+(ROUNDUP((IF((I$14*1.4666/I$25)/I$23&gt;(IF((ROUNDUP((I$18*I$19/I$20)/(3600/$W32),0))=0,0,INDEX('DHM Lane Closure 1WA'!$R$11:$R$1611,MATCH(ROUNDUP((ROUNDUP((I$18*I$19/I$20)/(3600/$W32),0)),0),'DHM Lane Closure 1WA'!$Q$11:$Q$1611,0)))),(IF((ROUNDUP((I$18*I$19/I$20)/(3600/$W32),0))=0,0,INDEX('DHM Lane Closure 1WA'!$R$11:$R$1611,MATCH(ROUNDUP((ROUNDUP((I$18*I$19/I$20)/(3600/$W32),0)),0),'DHM Lane Closure 1WA'!$Q$11:$Q$1611,0))))*I$23,ROUNDUP((I$14*1.4666/I$25)/I$23,0)*I$23+((IF((ROUNDUP((I$18*I$19/I$20)/(3600/$W32),0))=0,0,INDEX('DHM Lane Closure 1WA'!$R$11:$R$1611,MATCH(ROUNDUP((ROUNDUP((I$18*I$19/I$20)/(3600/$W32),0)),0),'DHM Lane Closure 1WA'!$Q$11:$Q$1611,0))))-ROUNDUP((I$14*1.4666/I$25)/I$23,0))*I$24))/5,0)*5)+(ROUNDUP((IF((J$14*1.4666/J$25)/J$23&gt;(IF((ROUNDUP((J$18*J$19/J$20)/(3600/$W32),0))=0,0,INDEX('DHM Lane Closure 1WA'!$R$11:$R$1611,MATCH(ROUNDUP((ROUNDUP((J$18*J$19/J$20)/(3600/$W32),0)),0),'DHM Lane Closure 1WA'!$Q$11:$Q$1611,0)))),(IF((ROUNDUP((J$18*J$19/J$20)/(3600/$W32),0))=0,0,INDEX('DHM Lane Closure 1WA'!$R$11:$R$1611,MATCH(ROUNDUP((ROUNDUP((J$18*J$19/J$20)/(3600/$W32),0)),0),'DHM Lane Closure 1WA'!$Q$11:$Q$1611,0))))*J$23,ROUNDUP((J$14*1.4666/J$25)/J$23,0)*J$23+((IF((ROUNDUP((J$18*J$19/J$20)/(3600/$W32),0))=0,0,INDEX('DHM Lane Closure 1WA'!$R$11:$R$1611,MATCH(ROUNDUP((ROUNDUP((J$18*J$19/J$20)/(3600/$W32),0)),0),'DHM Lane Closure 1WA'!$Q$11:$Q$1611,0))))-ROUNDUP((J$14*1.4666/J$25)/J$23,0))*J$24))/5,0)*5)+(ROUNDUP((IF((K$14*1.4666/K$25)/K$23&gt;(IF((ROUNDUP((K$18*K$19/K$20)/(3600/$W32),0))=0,0,INDEX('DHM Lane Closure 1WA'!$R$11:$R$1611,MATCH(ROUNDUP((ROUNDUP((K$18*K$19/K$20)/(3600/$W32),0)),0),'DHM Lane Closure 1WA'!$Q$11:$Q$1611,0)))),(IF((ROUNDUP((K$18*K$19/K$20)/(3600/$W32),0))=0,0,INDEX('DHM Lane Closure 1WA'!$R$11:$R$1611,MATCH(ROUNDUP((ROUNDUP((K$18*K$19/K$20)/(3600/$W32),0)),0),'DHM Lane Closure 1WA'!$Q$11:$Q$1611,0))))*K$23,ROUNDUP((K$14*1.4666/K$25)/K$23,0)*K$23+((IF((ROUNDUP((K$18*K$19/K$20)/(3600/$W32),0))=0,0,INDEX('DHM Lane Closure 1WA'!$R$11:$R$1611,MATCH(ROUNDUP((ROUNDUP((K$18*K$19/K$20)/(3600/$W32),0)),0),'DHM Lane Closure 1WA'!$Q$11:$Q$1611,0))))-ROUNDUP((K$14*1.4666/K$25)/K$23,0))*K$24))/5,0)*5)+(ROUNDUP((IF((L$14*1.4666/L$25)/L$23&gt;(IF((ROUNDUP((L$18*L$19/L$20)/(3600/$W32),0))=0,0,INDEX('DHM Lane Closure 1WA'!$R$11:$R$1611,MATCH(ROUNDUP((ROUNDUP((L$18*L$19/L$20)/(3600/$W32),0)),0),'DHM Lane Closure 1WA'!$Q$11:$Q$1611,0)))),(IF((ROUNDUP((L$18*L$19/L$20)/(3600/$W32),0))=0,0,INDEX('DHM Lane Closure 1WA'!$R$11:$R$1611,MATCH(ROUNDUP((ROUNDUP((L$18*L$19/L$20)/(3600/$W32),0)),0),'DHM Lane Closure 1WA'!$Q$11:$Q$1611,0))))*L$23,ROUNDUP((L$14*1.4666/L$25)/L$23,0)*L$23+((IF((ROUNDUP((L$18*L$19/L$20)/(3600/$W32),0))=0,0,INDEX('DHM Lane Closure 1WA'!$R$11:$R$1611,MATCH(ROUNDUP((ROUNDUP((L$18*L$19/L$20)/(3600/$W32),0)),0),'DHM Lane Closure 1WA'!$Q$11:$Q$1611,0))))-ROUNDUP((L$14*1.4666/L$25)/L$23,0))*L$24))/5,0)*5)+(ROUNDUP((IF((M$14*1.4666/M$25)/M$23&gt;(IF((ROUNDUP((M$18*M$19/M$20)/(3600/$W32),0))=0,0,INDEX('DHM Lane Closure 1WA'!$R$11:$R$1611,MATCH(ROUNDUP((ROUNDUP((M$18*M$19/M$20)/(3600/$W32),0)),0),'DHM Lane Closure 1WA'!$Q$11:$Q$1611,0)))),(IF((ROUNDUP((M$18*M$19/M$20)/(3600/$W32),0))=0,0,INDEX('DHM Lane Closure 1WA'!$R$11:$R$1611,MATCH(ROUNDUP((ROUNDUP((M$18*M$19/M$20)/(3600/$W32),0)),0),'DHM Lane Closure 1WA'!$Q$11:$Q$1611,0))))*M$23,ROUNDUP((M$14*1.4666/M$25)/M$23,0)*M$23+((IF((ROUNDUP((M$18*M$19/M$20)/(3600/$W32),0))=0,0,INDEX('DHM Lane Closure 1WA'!$R$11:$R$1611,MATCH(ROUNDUP((ROUNDUP((M$18*M$19/M$20)/(3600/$W32),0)),0),'DHM Lane Closure 1WA'!$Q$11:$Q$1611,0))))-ROUNDUP((M$14*1.4666/M$25)/M$23,0))*M$24))/5,0)*5)+(ROUNDUP((IF((N$14*1.4666/N$25)/N$23&gt;(IF((ROUNDUP((N$18*N$19/N$20)/(3600/$W32),0))=0,0,INDEX('DHM Lane Closure 1WA'!$R$11:$R$1611,MATCH(ROUNDUP((ROUNDUP((N$18*N$19/N$20)/(3600/$W32),0)),0),'DHM Lane Closure 1WA'!$Q$11:$Q$1611,0)))),(IF((ROUNDUP((N$18*N$19/N$20)/(3600/$W32),0))=0,0,INDEX('DHM Lane Closure 1WA'!$R$11:$R$1611,MATCH(ROUNDUP((ROUNDUP((N$18*N$19/N$20)/(3600/$W32),0)),0),'DHM Lane Closure 1WA'!$Q$11:$Q$1611,0))))*N$23,ROUNDUP((N$14*1.4666/N$25)/N$23,0)*N$23+((IF((ROUNDUP((N$18*N$19/N$20)/(3600/$W32),0))=0,0,INDEX('DHM Lane Closure 1WA'!$R$11:$R$1611,MATCH(ROUNDUP((ROUNDUP((N$18*N$19/N$20)/(3600/$W32),0)),0),'DHM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320</v>
      </c>
      <c r="Y32">
        <f t="shared" si="0"/>
        <v>1.5</v>
      </c>
    </row>
    <row r="33" spans="4:25" x14ac:dyDescent="0.25">
      <c r="E33"/>
      <c r="F33"/>
      <c r="G33"/>
      <c r="H33"/>
      <c r="I33"/>
      <c r="J33"/>
      <c r="K33"/>
      <c r="L33"/>
      <c r="M33"/>
      <c r="N33"/>
      <c r="O33"/>
      <c r="Q33">
        <v>23</v>
      </c>
      <c r="R33">
        <v>28</v>
      </c>
      <c r="W33">
        <v>230</v>
      </c>
      <c r="X33">
        <f>(ROUNDUP((IF((E$14*1.4666/E$25)/E$23&gt;(IF((ROUNDUP((E$18*E$19/E$20)/(3600/$W33),0))=0,0,INDEX('DHM Lane Closure 1WA'!$R$11:$R$1611,MATCH(ROUNDUP((ROUNDUP((E$18*E$19/E$20)/(3600/$W33),0)),0),'DHM Lane Closure 1WA'!$Q$11:$Q$1611,0)))),(IF((ROUNDUP((E$18*E$19/E$20)/(3600/$W33),0))=0,0,INDEX('DHM Lane Closure 1WA'!$R$11:$R$1611,MATCH(ROUNDUP((ROUNDUP((E$18*E$19/E$20)/(3600/$W33),0)),0),'DHM Lane Closure 1WA'!$Q$11:$Q$1611,0))))*E$23,ROUNDUP((E$14*1.4666/E$25)/E$23,0)*E$23+((IF((ROUNDUP((E$18*E$19/E$20)/(3600/$W33),0))=0,0,INDEX('DHM Lane Closure 1WA'!$R$11:$R$1611,MATCH(ROUNDUP((ROUNDUP((E$18*E$19/E$20)/(3600/$W33),0)),0),'DHM Lane Closure 1WA'!$Q$11:$Q$1611,0))))-ROUNDUP((E$14*1.4666/E$25)/E$23,0))*E$24))/5,0)*5)+(ROUNDUP((IF((F$14*1.4666/F$25)/F$23&gt;(IF((ROUNDUP((F$18*F$19/F$20)/(3600/$W33),0))=0,0,INDEX('DHM Lane Closure 1WA'!$R$11:$R$1611,MATCH(ROUNDUP((ROUNDUP((F$18*F$19/F$20)/(3600/$W33),0)),0),'DHM Lane Closure 1WA'!$Q$11:$Q$1611,0)))),(IF((ROUNDUP((F$18*F$19/F$20)/(3600/$W33),0))=0,0,INDEX('DHM Lane Closure 1WA'!$R$11:$R$1611,MATCH(ROUNDUP((ROUNDUP((F$18*F$19/F$20)/(3600/$W33),0)),0),'DHM Lane Closure 1WA'!$Q$11:$Q$1611,0))))*F$23,ROUNDUP((F$14*1.4666/F$25)/F$23,0)*F$23+((IF((ROUNDUP((F$18*F$19/F$20)/(3600/$W33),0))=0,0,INDEX('DHM Lane Closure 1WA'!$R$11:$R$1611,MATCH(ROUNDUP((ROUNDUP((F$18*F$19/F$20)/(3600/$W33),0)),0),'DHM Lane Closure 1WA'!$Q$11:$Q$1611,0))))-ROUNDUP((F$14*1.4666/F$25)/F$23,0))*F$24))/5,0)*5)+(ROUNDUP((IF((G$14*1.4666/G$25)/G$23&gt;(IF((ROUNDUP((G$18*G$19/G$20)/(3600/$W33),0))=0,0,INDEX('DHM Lane Closure 1WA'!$R$11:$R$1611,MATCH(ROUNDUP((ROUNDUP((G$18*G$19/G$20)/(3600/$W33),0)),0),'DHM Lane Closure 1WA'!$Q$11:$Q$1611,0)))),(IF((ROUNDUP((G$18*G$19/G$20)/(3600/$W33),0))=0,0,INDEX('DHM Lane Closure 1WA'!$R$11:$R$1611,MATCH(ROUNDUP((ROUNDUP((G$18*G$19/G$20)/(3600/$W33),0)),0),'DHM Lane Closure 1WA'!$Q$11:$Q$1611,0))))*G$23,ROUNDUP((G$14*1.4666/G$25)/G$23,0)*G$23+((IF((ROUNDUP((G$18*G$19/G$20)/(3600/$W33),0))=0,0,INDEX('DHM Lane Closure 1WA'!$R$11:$R$1611,MATCH(ROUNDUP((ROUNDUP((G$18*G$19/G$20)/(3600/$W33),0)),0),'DHM Lane Closure 1WA'!$Q$11:$Q$1611,0))))-ROUNDUP((G$14*1.4666/G$25)/G$23,0))*G$24))/5,0)*5)+(ROUNDUP((IF((H$14*1.4666/H$25)/H$23&gt;(IF((ROUNDUP((H$18*H$19/H$20)/(3600/$W33),0))=0,0,INDEX('DHM Lane Closure 1WA'!$R$11:$R$1611,MATCH(ROUNDUP((ROUNDUP((H$18*H$19/H$20)/(3600/$W33),0)),0),'DHM Lane Closure 1WA'!$Q$11:$Q$1611,0)))),(IF((ROUNDUP((H$18*H$19/H$20)/(3600/$W33),0))=0,0,INDEX('DHM Lane Closure 1WA'!$R$11:$R$1611,MATCH(ROUNDUP((ROUNDUP((H$18*H$19/H$20)/(3600/$W33),0)),0),'DHM Lane Closure 1WA'!$Q$11:$Q$1611,0))))*H$23,ROUNDUP((H$14*1.4666/H$25)/H$23,0)*H$23+((IF((ROUNDUP((H$18*H$19/H$20)/(3600/$W33),0))=0,0,INDEX('DHM Lane Closure 1WA'!$R$11:$R$1611,MATCH(ROUNDUP((ROUNDUP((H$18*H$19/H$20)/(3600/$W33),0)),0),'DHM Lane Closure 1WA'!$Q$11:$Q$1611,0))))-ROUNDUP((H$14*1.4666/H$25)/H$23,0))*H$24))/5,0)*5)+(ROUNDUP((IF((I$14*1.4666/I$25)/I$23&gt;(IF((ROUNDUP((I$18*I$19/I$20)/(3600/$W33),0))=0,0,INDEX('DHM Lane Closure 1WA'!$R$11:$R$1611,MATCH(ROUNDUP((ROUNDUP((I$18*I$19/I$20)/(3600/$W33),0)),0),'DHM Lane Closure 1WA'!$Q$11:$Q$1611,0)))),(IF((ROUNDUP((I$18*I$19/I$20)/(3600/$W33),0))=0,0,INDEX('DHM Lane Closure 1WA'!$R$11:$R$1611,MATCH(ROUNDUP((ROUNDUP((I$18*I$19/I$20)/(3600/$W33),0)),0),'DHM Lane Closure 1WA'!$Q$11:$Q$1611,0))))*I$23,ROUNDUP((I$14*1.4666/I$25)/I$23,0)*I$23+((IF((ROUNDUP((I$18*I$19/I$20)/(3600/$W33),0))=0,0,INDEX('DHM Lane Closure 1WA'!$R$11:$R$1611,MATCH(ROUNDUP((ROUNDUP((I$18*I$19/I$20)/(3600/$W33),0)),0),'DHM Lane Closure 1WA'!$Q$11:$Q$1611,0))))-ROUNDUP((I$14*1.4666/I$25)/I$23,0))*I$24))/5,0)*5)+(ROUNDUP((IF((J$14*1.4666/J$25)/J$23&gt;(IF((ROUNDUP((J$18*J$19/J$20)/(3600/$W33),0))=0,0,INDEX('DHM Lane Closure 1WA'!$R$11:$R$1611,MATCH(ROUNDUP((ROUNDUP((J$18*J$19/J$20)/(3600/$W33),0)),0),'DHM Lane Closure 1WA'!$Q$11:$Q$1611,0)))),(IF((ROUNDUP((J$18*J$19/J$20)/(3600/$W33),0))=0,0,INDEX('DHM Lane Closure 1WA'!$R$11:$R$1611,MATCH(ROUNDUP((ROUNDUP((J$18*J$19/J$20)/(3600/$W33),0)),0),'DHM Lane Closure 1WA'!$Q$11:$Q$1611,0))))*J$23,ROUNDUP((J$14*1.4666/J$25)/J$23,0)*J$23+((IF((ROUNDUP((J$18*J$19/J$20)/(3600/$W33),0))=0,0,INDEX('DHM Lane Closure 1WA'!$R$11:$R$1611,MATCH(ROUNDUP((ROUNDUP((J$18*J$19/J$20)/(3600/$W33),0)),0),'DHM Lane Closure 1WA'!$Q$11:$Q$1611,0))))-ROUNDUP((J$14*1.4666/J$25)/J$23,0))*J$24))/5,0)*5)+(ROUNDUP((IF((K$14*1.4666/K$25)/K$23&gt;(IF((ROUNDUP((K$18*K$19/K$20)/(3600/$W33),0))=0,0,INDEX('DHM Lane Closure 1WA'!$R$11:$R$1611,MATCH(ROUNDUP((ROUNDUP((K$18*K$19/K$20)/(3600/$W33),0)),0),'DHM Lane Closure 1WA'!$Q$11:$Q$1611,0)))),(IF((ROUNDUP((K$18*K$19/K$20)/(3600/$W33),0))=0,0,INDEX('DHM Lane Closure 1WA'!$R$11:$R$1611,MATCH(ROUNDUP((ROUNDUP((K$18*K$19/K$20)/(3600/$W33),0)),0),'DHM Lane Closure 1WA'!$Q$11:$Q$1611,0))))*K$23,ROUNDUP((K$14*1.4666/K$25)/K$23,0)*K$23+((IF((ROUNDUP((K$18*K$19/K$20)/(3600/$W33),0))=0,0,INDEX('DHM Lane Closure 1WA'!$R$11:$R$1611,MATCH(ROUNDUP((ROUNDUP((K$18*K$19/K$20)/(3600/$W33),0)),0),'DHM Lane Closure 1WA'!$Q$11:$Q$1611,0))))-ROUNDUP((K$14*1.4666/K$25)/K$23,0))*K$24))/5,0)*5)+(ROUNDUP((IF((L$14*1.4666/L$25)/L$23&gt;(IF((ROUNDUP((L$18*L$19/L$20)/(3600/$W33),0))=0,0,INDEX('DHM Lane Closure 1WA'!$R$11:$R$1611,MATCH(ROUNDUP((ROUNDUP((L$18*L$19/L$20)/(3600/$W33),0)),0),'DHM Lane Closure 1WA'!$Q$11:$Q$1611,0)))),(IF((ROUNDUP((L$18*L$19/L$20)/(3600/$W33),0))=0,0,INDEX('DHM Lane Closure 1WA'!$R$11:$R$1611,MATCH(ROUNDUP((ROUNDUP((L$18*L$19/L$20)/(3600/$W33),0)),0),'DHM Lane Closure 1WA'!$Q$11:$Q$1611,0))))*L$23,ROUNDUP((L$14*1.4666/L$25)/L$23,0)*L$23+((IF((ROUNDUP((L$18*L$19/L$20)/(3600/$W33),0))=0,0,INDEX('DHM Lane Closure 1WA'!$R$11:$R$1611,MATCH(ROUNDUP((ROUNDUP((L$18*L$19/L$20)/(3600/$W33),0)),0),'DHM Lane Closure 1WA'!$Q$11:$Q$1611,0))))-ROUNDUP((L$14*1.4666/L$25)/L$23,0))*L$24))/5,0)*5)+(ROUNDUP((IF((M$14*1.4666/M$25)/M$23&gt;(IF((ROUNDUP((M$18*M$19/M$20)/(3600/$W33),0))=0,0,INDEX('DHM Lane Closure 1WA'!$R$11:$R$1611,MATCH(ROUNDUP((ROUNDUP((M$18*M$19/M$20)/(3600/$W33),0)),0),'DHM Lane Closure 1WA'!$Q$11:$Q$1611,0)))),(IF((ROUNDUP((M$18*M$19/M$20)/(3600/$W33),0))=0,0,INDEX('DHM Lane Closure 1WA'!$R$11:$R$1611,MATCH(ROUNDUP((ROUNDUP((M$18*M$19/M$20)/(3600/$W33),0)),0),'DHM Lane Closure 1WA'!$Q$11:$Q$1611,0))))*M$23,ROUNDUP((M$14*1.4666/M$25)/M$23,0)*M$23+((IF((ROUNDUP((M$18*M$19/M$20)/(3600/$W33),0))=0,0,INDEX('DHM Lane Closure 1WA'!$R$11:$R$1611,MATCH(ROUNDUP((ROUNDUP((M$18*M$19/M$20)/(3600/$W33),0)),0),'DHM Lane Closure 1WA'!$Q$11:$Q$1611,0))))-ROUNDUP((M$14*1.4666/M$25)/M$23,0))*M$24))/5,0)*5)+(ROUNDUP((IF((N$14*1.4666/N$25)/N$23&gt;(IF((ROUNDUP((N$18*N$19/N$20)/(3600/$W33),0))=0,0,INDEX('DHM Lane Closure 1WA'!$R$11:$R$1611,MATCH(ROUNDUP((ROUNDUP((N$18*N$19/N$20)/(3600/$W33),0)),0),'DHM Lane Closure 1WA'!$Q$11:$Q$1611,0)))),(IF((ROUNDUP((N$18*N$19/N$20)/(3600/$W33),0))=0,0,INDEX('DHM Lane Closure 1WA'!$R$11:$R$1611,MATCH(ROUNDUP((ROUNDUP((N$18*N$19/N$20)/(3600/$W33),0)),0),'DHM Lane Closure 1WA'!$Q$11:$Q$1611,0))))*N$23,ROUNDUP((N$14*1.4666/N$25)/N$23,0)*N$23+((IF((ROUNDUP((N$18*N$19/N$20)/(3600/$W33),0))=0,0,INDEX('DHM Lane Closure 1WA'!$R$11:$R$1611,MATCH(ROUNDUP((ROUNDUP((N$18*N$19/N$20)/(3600/$W33),0)),0),'DHM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330</v>
      </c>
      <c r="Y33">
        <f t="shared" si="0"/>
        <v>1.5</v>
      </c>
    </row>
    <row r="34" spans="4:25" x14ac:dyDescent="0.25">
      <c r="D34" s="44" t="s">
        <v>54</v>
      </c>
      <c r="E34" s="60">
        <f>INDEX($W$11:$W$70,MATCH(MIN($Y$11:$Y$70),$Y$11:$Y$70,0))</f>
        <v>450</v>
      </c>
      <c r="F34" s="110" t="s">
        <v>61</v>
      </c>
      <c r="G34" s="111"/>
      <c r="H34" s="111"/>
      <c r="I34" s="116" t="str">
        <f>IF(OR(E36="E",E36="F"),"YES","NO")</f>
        <v>NO</v>
      </c>
      <c r="J34" s="117"/>
      <c r="K34"/>
      <c r="L34"/>
      <c r="M34"/>
      <c r="N34"/>
      <c r="O34"/>
      <c r="Q34">
        <v>24</v>
      </c>
      <c r="R34">
        <v>29</v>
      </c>
      <c r="W34">
        <v>240</v>
      </c>
      <c r="X34">
        <f>(ROUNDUP((IF((E$14*1.4666/E$25)/E$23&gt;(IF((ROUNDUP((E$18*E$19/E$20)/(3600/$W34),0))=0,0,INDEX('DHM Lane Closure 1WA'!$R$11:$R$1611,MATCH(ROUNDUP((ROUNDUP((E$18*E$19/E$20)/(3600/$W34),0)),0),'DHM Lane Closure 1WA'!$Q$11:$Q$1611,0)))),(IF((ROUNDUP((E$18*E$19/E$20)/(3600/$W34),0))=0,0,INDEX('DHM Lane Closure 1WA'!$R$11:$R$1611,MATCH(ROUNDUP((ROUNDUP((E$18*E$19/E$20)/(3600/$W34),0)),0),'DHM Lane Closure 1WA'!$Q$11:$Q$1611,0))))*E$23,ROUNDUP((E$14*1.4666/E$25)/E$23,0)*E$23+((IF((ROUNDUP((E$18*E$19/E$20)/(3600/$W34),0))=0,0,INDEX('DHM Lane Closure 1WA'!$R$11:$R$1611,MATCH(ROUNDUP((ROUNDUP((E$18*E$19/E$20)/(3600/$W34),0)),0),'DHM Lane Closure 1WA'!$Q$11:$Q$1611,0))))-ROUNDUP((E$14*1.4666/E$25)/E$23,0))*E$24))/5,0)*5)+(ROUNDUP((IF((F$14*1.4666/F$25)/F$23&gt;(IF((ROUNDUP((F$18*F$19/F$20)/(3600/$W34),0))=0,0,INDEX('DHM Lane Closure 1WA'!$R$11:$R$1611,MATCH(ROUNDUP((ROUNDUP((F$18*F$19/F$20)/(3600/$W34),0)),0),'DHM Lane Closure 1WA'!$Q$11:$Q$1611,0)))),(IF((ROUNDUP((F$18*F$19/F$20)/(3600/$W34),0))=0,0,INDEX('DHM Lane Closure 1WA'!$R$11:$R$1611,MATCH(ROUNDUP((ROUNDUP((F$18*F$19/F$20)/(3600/$W34),0)),0),'DHM Lane Closure 1WA'!$Q$11:$Q$1611,0))))*F$23,ROUNDUP((F$14*1.4666/F$25)/F$23,0)*F$23+((IF((ROUNDUP((F$18*F$19/F$20)/(3600/$W34),0))=0,0,INDEX('DHM Lane Closure 1WA'!$R$11:$R$1611,MATCH(ROUNDUP((ROUNDUP((F$18*F$19/F$20)/(3600/$W34),0)),0),'DHM Lane Closure 1WA'!$Q$11:$Q$1611,0))))-ROUNDUP((F$14*1.4666/F$25)/F$23,0))*F$24))/5,0)*5)+(ROUNDUP((IF((G$14*1.4666/G$25)/G$23&gt;(IF((ROUNDUP((G$18*G$19/G$20)/(3600/$W34),0))=0,0,INDEX('DHM Lane Closure 1WA'!$R$11:$R$1611,MATCH(ROUNDUP((ROUNDUP((G$18*G$19/G$20)/(3600/$W34),0)),0),'DHM Lane Closure 1WA'!$Q$11:$Q$1611,0)))),(IF((ROUNDUP((G$18*G$19/G$20)/(3600/$W34),0))=0,0,INDEX('DHM Lane Closure 1WA'!$R$11:$R$1611,MATCH(ROUNDUP((ROUNDUP((G$18*G$19/G$20)/(3600/$W34),0)),0),'DHM Lane Closure 1WA'!$Q$11:$Q$1611,0))))*G$23,ROUNDUP((G$14*1.4666/G$25)/G$23,0)*G$23+((IF((ROUNDUP((G$18*G$19/G$20)/(3600/$W34),0))=0,0,INDEX('DHM Lane Closure 1WA'!$R$11:$R$1611,MATCH(ROUNDUP((ROUNDUP((G$18*G$19/G$20)/(3600/$W34),0)),0),'DHM Lane Closure 1WA'!$Q$11:$Q$1611,0))))-ROUNDUP((G$14*1.4666/G$25)/G$23,0))*G$24))/5,0)*5)+(ROUNDUP((IF((H$14*1.4666/H$25)/H$23&gt;(IF((ROUNDUP((H$18*H$19/H$20)/(3600/$W34),0))=0,0,INDEX('DHM Lane Closure 1WA'!$R$11:$R$1611,MATCH(ROUNDUP((ROUNDUP((H$18*H$19/H$20)/(3600/$W34),0)),0),'DHM Lane Closure 1WA'!$Q$11:$Q$1611,0)))),(IF((ROUNDUP((H$18*H$19/H$20)/(3600/$W34),0))=0,0,INDEX('DHM Lane Closure 1WA'!$R$11:$R$1611,MATCH(ROUNDUP((ROUNDUP((H$18*H$19/H$20)/(3600/$W34),0)),0),'DHM Lane Closure 1WA'!$Q$11:$Q$1611,0))))*H$23,ROUNDUP((H$14*1.4666/H$25)/H$23,0)*H$23+((IF((ROUNDUP((H$18*H$19/H$20)/(3600/$W34),0))=0,0,INDEX('DHM Lane Closure 1WA'!$R$11:$R$1611,MATCH(ROUNDUP((ROUNDUP((H$18*H$19/H$20)/(3600/$W34),0)),0),'DHM Lane Closure 1WA'!$Q$11:$Q$1611,0))))-ROUNDUP((H$14*1.4666/H$25)/H$23,0))*H$24))/5,0)*5)+(ROUNDUP((IF((I$14*1.4666/I$25)/I$23&gt;(IF((ROUNDUP((I$18*I$19/I$20)/(3600/$W34),0))=0,0,INDEX('DHM Lane Closure 1WA'!$R$11:$R$1611,MATCH(ROUNDUP((ROUNDUP((I$18*I$19/I$20)/(3600/$W34),0)),0),'DHM Lane Closure 1WA'!$Q$11:$Q$1611,0)))),(IF((ROUNDUP((I$18*I$19/I$20)/(3600/$W34),0))=0,0,INDEX('DHM Lane Closure 1WA'!$R$11:$R$1611,MATCH(ROUNDUP((ROUNDUP((I$18*I$19/I$20)/(3600/$W34),0)),0),'DHM Lane Closure 1WA'!$Q$11:$Q$1611,0))))*I$23,ROUNDUP((I$14*1.4666/I$25)/I$23,0)*I$23+((IF((ROUNDUP((I$18*I$19/I$20)/(3600/$W34),0))=0,0,INDEX('DHM Lane Closure 1WA'!$R$11:$R$1611,MATCH(ROUNDUP((ROUNDUP((I$18*I$19/I$20)/(3600/$W34),0)),0),'DHM Lane Closure 1WA'!$Q$11:$Q$1611,0))))-ROUNDUP((I$14*1.4666/I$25)/I$23,0))*I$24))/5,0)*5)+(ROUNDUP((IF((J$14*1.4666/J$25)/J$23&gt;(IF((ROUNDUP((J$18*J$19/J$20)/(3600/$W34),0))=0,0,INDEX('DHM Lane Closure 1WA'!$R$11:$R$1611,MATCH(ROUNDUP((ROUNDUP((J$18*J$19/J$20)/(3600/$W34),0)),0),'DHM Lane Closure 1WA'!$Q$11:$Q$1611,0)))),(IF((ROUNDUP((J$18*J$19/J$20)/(3600/$W34),0))=0,0,INDEX('DHM Lane Closure 1WA'!$R$11:$R$1611,MATCH(ROUNDUP((ROUNDUP((J$18*J$19/J$20)/(3600/$W34),0)),0),'DHM Lane Closure 1WA'!$Q$11:$Q$1611,0))))*J$23,ROUNDUP((J$14*1.4666/J$25)/J$23,0)*J$23+((IF((ROUNDUP((J$18*J$19/J$20)/(3600/$W34),0))=0,0,INDEX('DHM Lane Closure 1WA'!$R$11:$R$1611,MATCH(ROUNDUP((ROUNDUP((J$18*J$19/J$20)/(3600/$W34),0)),0),'DHM Lane Closure 1WA'!$Q$11:$Q$1611,0))))-ROUNDUP((J$14*1.4666/J$25)/J$23,0))*J$24))/5,0)*5)+(ROUNDUP((IF((K$14*1.4666/K$25)/K$23&gt;(IF((ROUNDUP((K$18*K$19/K$20)/(3600/$W34),0))=0,0,INDEX('DHM Lane Closure 1WA'!$R$11:$R$1611,MATCH(ROUNDUP((ROUNDUP((K$18*K$19/K$20)/(3600/$W34),0)),0),'DHM Lane Closure 1WA'!$Q$11:$Q$1611,0)))),(IF((ROUNDUP((K$18*K$19/K$20)/(3600/$W34),0))=0,0,INDEX('DHM Lane Closure 1WA'!$R$11:$R$1611,MATCH(ROUNDUP((ROUNDUP((K$18*K$19/K$20)/(3600/$W34),0)),0),'DHM Lane Closure 1WA'!$Q$11:$Q$1611,0))))*K$23,ROUNDUP((K$14*1.4666/K$25)/K$23,0)*K$23+((IF((ROUNDUP((K$18*K$19/K$20)/(3600/$W34),0))=0,0,INDEX('DHM Lane Closure 1WA'!$R$11:$R$1611,MATCH(ROUNDUP((ROUNDUP((K$18*K$19/K$20)/(3600/$W34),0)),0),'DHM Lane Closure 1WA'!$Q$11:$Q$1611,0))))-ROUNDUP((K$14*1.4666/K$25)/K$23,0))*K$24))/5,0)*5)+(ROUNDUP((IF((L$14*1.4666/L$25)/L$23&gt;(IF((ROUNDUP((L$18*L$19/L$20)/(3600/$W34),0))=0,0,INDEX('DHM Lane Closure 1WA'!$R$11:$R$1611,MATCH(ROUNDUP((ROUNDUP((L$18*L$19/L$20)/(3600/$W34),0)),0),'DHM Lane Closure 1WA'!$Q$11:$Q$1611,0)))),(IF((ROUNDUP((L$18*L$19/L$20)/(3600/$W34),0))=0,0,INDEX('DHM Lane Closure 1WA'!$R$11:$R$1611,MATCH(ROUNDUP((ROUNDUP((L$18*L$19/L$20)/(3600/$W34),0)),0),'DHM Lane Closure 1WA'!$Q$11:$Q$1611,0))))*L$23,ROUNDUP((L$14*1.4666/L$25)/L$23,0)*L$23+((IF((ROUNDUP((L$18*L$19/L$20)/(3600/$W34),0))=0,0,INDEX('DHM Lane Closure 1WA'!$R$11:$R$1611,MATCH(ROUNDUP((ROUNDUP((L$18*L$19/L$20)/(3600/$W34),0)),0),'DHM Lane Closure 1WA'!$Q$11:$Q$1611,0))))-ROUNDUP((L$14*1.4666/L$25)/L$23,0))*L$24))/5,0)*5)+(ROUNDUP((IF((M$14*1.4666/M$25)/M$23&gt;(IF((ROUNDUP((M$18*M$19/M$20)/(3600/$W34),0))=0,0,INDEX('DHM Lane Closure 1WA'!$R$11:$R$1611,MATCH(ROUNDUP((ROUNDUP((M$18*M$19/M$20)/(3600/$W34),0)),0),'DHM Lane Closure 1WA'!$Q$11:$Q$1611,0)))),(IF((ROUNDUP((M$18*M$19/M$20)/(3600/$W34),0))=0,0,INDEX('DHM Lane Closure 1WA'!$R$11:$R$1611,MATCH(ROUNDUP((ROUNDUP((M$18*M$19/M$20)/(3600/$W34),0)),0),'DHM Lane Closure 1WA'!$Q$11:$Q$1611,0))))*M$23,ROUNDUP((M$14*1.4666/M$25)/M$23,0)*M$23+((IF((ROUNDUP((M$18*M$19/M$20)/(3600/$W34),0))=0,0,INDEX('DHM Lane Closure 1WA'!$R$11:$R$1611,MATCH(ROUNDUP((ROUNDUP((M$18*M$19/M$20)/(3600/$W34),0)),0),'DHM Lane Closure 1WA'!$Q$11:$Q$1611,0))))-ROUNDUP((M$14*1.4666/M$25)/M$23,0))*M$24))/5,0)*5)+(ROUNDUP((IF((N$14*1.4666/N$25)/N$23&gt;(IF((ROUNDUP((N$18*N$19/N$20)/(3600/$W34),0))=0,0,INDEX('DHM Lane Closure 1WA'!$R$11:$R$1611,MATCH(ROUNDUP((ROUNDUP((N$18*N$19/N$20)/(3600/$W34),0)),0),'DHM Lane Closure 1WA'!$Q$11:$Q$1611,0)))),(IF((ROUNDUP((N$18*N$19/N$20)/(3600/$W34),0))=0,0,INDEX('DHM Lane Closure 1WA'!$R$11:$R$1611,MATCH(ROUNDUP((ROUNDUP((N$18*N$19/N$20)/(3600/$W34),0)),0),'DHM Lane Closure 1WA'!$Q$11:$Q$1611,0))))*N$23,ROUNDUP((N$14*1.4666/N$25)/N$23,0)*N$23+((IF((ROUNDUP((N$18*N$19/N$20)/(3600/$W34),0))=0,0,INDEX('DHM Lane Closure 1WA'!$R$11:$R$1611,MATCH(ROUNDUP((ROUNDUP((N$18*N$19/N$20)/(3600/$W34),0)),0),'DHM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330</v>
      </c>
      <c r="Y34">
        <f t="shared" si="0"/>
        <v>1.5</v>
      </c>
    </row>
    <row r="35" spans="4:25" x14ac:dyDescent="0.25">
      <c r="D35" s="8" t="s">
        <v>55</v>
      </c>
      <c r="E35" s="61">
        <f>MIN($Y$11:$Y$70)</f>
        <v>0.75</v>
      </c>
      <c r="F35" s="112"/>
      <c r="G35" s="113"/>
      <c r="H35" s="113"/>
      <c r="I35" s="118"/>
      <c r="J35" s="119"/>
      <c r="K35"/>
      <c r="L35"/>
      <c r="M35"/>
      <c r="N35"/>
      <c r="O35"/>
      <c r="Q35">
        <v>25</v>
      </c>
      <c r="R35">
        <v>31</v>
      </c>
      <c r="W35">
        <v>250</v>
      </c>
      <c r="X35">
        <f>(ROUNDUP((IF((E$14*1.4666/E$25)/E$23&gt;(IF((ROUNDUP((E$18*E$19/E$20)/(3600/$W35),0))=0,0,INDEX('DHM Lane Closure 1WA'!$R$11:$R$1611,MATCH(ROUNDUP((ROUNDUP((E$18*E$19/E$20)/(3600/$W35),0)),0),'DHM Lane Closure 1WA'!$Q$11:$Q$1611,0)))),(IF((ROUNDUP((E$18*E$19/E$20)/(3600/$W35),0))=0,0,INDEX('DHM Lane Closure 1WA'!$R$11:$R$1611,MATCH(ROUNDUP((ROUNDUP((E$18*E$19/E$20)/(3600/$W35),0)),0),'DHM Lane Closure 1WA'!$Q$11:$Q$1611,0))))*E$23,ROUNDUP((E$14*1.4666/E$25)/E$23,0)*E$23+((IF((ROUNDUP((E$18*E$19/E$20)/(3600/$W35),0))=0,0,INDEX('DHM Lane Closure 1WA'!$R$11:$R$1611,MATCH(ROUNDUP((ROUNDUP((E$18*E$19/E$20)/(3600/$W35),0)),0),'DHM Lane Closure 1WA'!$Q$11:$Q$1611,0))))-ROUNDUP((E$14*1.4666/E$25)/E$23,0))*E$24))/5,0)*5)+(ROUNDUP((IF((F$14*1.4666/F$25)/F$23&gt;(IF((ROUNDUP((F$18*F$19/F$20)/(3600/$W35),0))=0,0,INDEX('DHM Lane Closure 1WA'!$R$11:$R$1611,MATCH(ROUNDUP((ROUNDUP((F$18*F$19/F$20)/(3600/$W35),0)),0),'DHM Lane Closure 1WA'!$Q$11:$Q$1611,0)))),(IF((ROUNDUP((F$18*F$19/F$20)/(3600/$W35),0))=0,0,INDEX('DHM Lane Closure 1WA'!$R$11:$R$1611,MATCH(ROUNDUP((ROUNDUP((F$18*F$19/F$20)/(3600/$W35),0)),0),'DHM Lane Closure 1WA'!$Q$11:$Q$1611,0))))*F$23,ROUNDUP((F$14*1.4666/F$25)/F$23,0)*F$23+((IF((ROUNDUP((F$18*F$19/F$20)/(3600/$W35),0))=0,0,INDEX('DHM Lane Closure 1WA'!$R$11:$R$1611,MATCH(ROUNDUP((ROUNDUP((F$18*F$19/F$20)/(3600/$W35),0)),0),'DHM Lane Closure 1WA'!$Q$11:$Q$1611,0))))-ROUNDUP((F$14*1.4666/F$25)/F$23,0))*F$24))/5,0)*5)+(ROUNDUP((IF((G$14*1.4666/G$25)/G$23&gt;(IF((ROUNDUP((G$18*G$19/G$20)/(3600/$W35),0))=0,0,INDEX('DHM Lane Closure 1WA'!$R$11:$R$1611,MATCH(ROUNDUP((ROUNDUP((G$18*G$19/G$20)/(3600/$W35),0)),0),'DHM Lane Closure 1WA'!$Q$11:$Q$1611,0)))),(IF((ROUNDUP((G$18*G$19/G$20)/(3600/$W35),0))=0,0,INDEX('DHM Lane Closure 1WA'!$R$11:$R$1611,MATCH(ROUNDUP((ROUNDUP((G$18*G$19/G$20)/(3600/$W35),0)),0),'DHM Lane Closure 1WA'!$Q$11:$Q$1611,0))))*G$23,ROUNDUP((G$14*1.4666/G$25)/G$23,0)*G$23+((IF((ROUNDUP((G$18*G$19/G$20)/(3600/$W35),0))=0,0,INDEX('DHM Lane Closure 1WA'!$R$11:$R$1611,MATCH(ROUNDUP((ROUNDUP((G$18*G$19/G$20)/(3600/$W35),0)),0),'DHM Lane Closure 1WA'!$Q$11:$Q$1611,0))))-ROUNDUP((G$14*1.4666/G$25)/G$23,0))*G$24))/5,0)*5)+(ROUNDUP((IF((H$14*1.4666/H$25)/H$23&gt;(IF((ROUNDUP((H$18*H$19/H$20)/(3600/$W35),0))=0,0,INDEX('DHM Lane Closure 1WA'!$R$11:$R$1611,MATCH(ROUNDUP((ROUNDUP((H$18*H$19/H$20)/(3600/$W35),0)),0),'DHM Lane Closure 1WA'!$Q$11:$Q$1611,0)))),(IF((ROUNDUP((H$18*H$19/H$20)/(3600/$W35),0))=0,0,INDEX('DHM Lane Closure 1WA'!$R$11:$R$1611,MATCH(ROUNDUP((ROUNDUP((H$18*H$19/H$20)/(3600/$W35),0)),0),'DHM Lane Closure 1WA'!$Q$11:$Q$1611,0))))*H$23,ROUNDUP((H$14*1.4666/H$25)/H$23,0)*H$23+((IF((ROUNDUP((H$18*H$19/H$20)/(3600/$W35),0))=0,0,INDEX('DHM Lane Closure 1WA'!$R$11:$R$1611,MATCH(ROUNDUP((ROUNDUP((H$18*H$19/H$20)/(3600/$W35),0)),0),'DHM Lane Closure 1WA'!$Q$11:$Q$1611,0))))-ROUNDUP((H$14*1.4666/H$25)/H$23,0))*H$24))/5,0)*5)+(ROUNDUP((IF((I$14*1.4666/I$25)/I$23&gt;(IF((ROUNDUP((I$18*I$19/I$20)/(3600/$W35),0))=0,0,INDEX('DHM Lane Closure 1WA'!$R$11:$R$1611,MATCH(ROUNDUP((ROUNDUP((I$18*I$19/I$20)/(3600/$W35),0)),0),'DHM Lane Closure 1WA'!$Q$11:$Q$1611,0)))),(IF((ROUNDUP((I$18*I$19/I$20)/(3600/$W35),0))=0,0,INDEX('DHM Lane Closure 1WA'!$R$11:$R$1611,MATCH(ROUNDUP((ROUNDUP((I$18*I$19/I$20)/(3600/$W35),0)),0),'DHM Lane Closure 1WA'!$Q$11:$Q$1611,0))))*I$23,ROUNDUP((I$14*1.4666/I$25)/I$23,0)*I$23+((IF((ROUNDUP((I$18*I$19/I$20)/(3600/$W35),0))=0,0,INDEX('DHM Lane Closure 1WA'!$R$11:$R$1611,MATCH(ROUNDUP((ROUNDUP((I$18*I$19/I$20)/(3600/$W35),0)),0),'DHM Lane Closure 1WA'!$Q$11:$Q$1611,0))))-ROUNDUP((I$14*1.4666/I$25)/I$23,0))*I$24))/5,0)*5)+(ROUNDUP((IF((J$14*1.4666/J$25)/J$23&gt;(IF((ROUNDUP((J$18*J$19/J$20)/(3600/$W35),0))=0,0,INDEX('DHM Lane Closure 1WA'!$R$11:$R$1611,MATCH(ROUNDUP((ROUNDUP((J$18*J$19/J$20)/(3600/$W35),0)),0),'DHM Lane Closure 1WA'!$Q$11:$Q$1611,0)))),(IF((ROUNDUP((J$18*J$19/J$20)/(3600/$W35),0))=0,0,INDEX('DHM Lane Closure 1WA'!$R$11:$R$1611,MATCH(ROUNDUP((ROUNDUP((J$18*J$19/J$20)/(3600/$W35),0)),0),'DHM Lane Closure 1WA'!$Q$11:$Q$1611,0))))*J$23,ROUNDUP((J$14*1.4666/J$25)/J$23,0)*J$23+((IF((ROUNDUP((J$18*J$19/J$20)/(3600/$W35),0))=0,0,INDEX('DHM Lane Closure 1WA'!$R$11:$R$1611,MATCH(ROUNDUP((ROUNDUP((J$18*J$19/J$20)/(3600/$W35),0)),0),'DHM Lane Closure 1WA'!$Q$11:$Q$1611,0))))-ROUNDUP((J$14*1.4666/J$25)/J$23,0))*J$24))/5,0)*5)+(ROUNDUP((IF((K$14*1.4666/K$25)/K$23&gt;(IF((ROUNDUP((K$18*K$19/K$20)/(3600/$W35),0))=0,0,INDEX('DHM Lane Closure 1WA'!$R$11:$R$1611,MATCH(ROUNDUP((ROUNDUP((K$18*K$19/K$20)/(3600/$W35),0)),0),'DHM Lane Closure 1WA'!$Q$11:$Q$1611,0)))),(IF((ROUNDUP((K$18*K$19/K$20)/(3600/$W35),0))=0,0,INDEX('DHM Lane Closure 1WA'!$R$11:$R$1611,MATCH(ROUNDUP((ROUNDUP((K$18*K$19/K$20)/(3600/$W35),0)),0),'DHM Lane Closure 1WA'!$Q$11:$Q$1611,0))))*K$23,ROUNDUP((K$14*1.4666/K$25)/K$23,0)*K$23+((IF((ROUNDUP((K$18*K$19/K$20)/(3600/$W35),0))=0,0,INDEX('DHM Lane Closure 1WA'!$R$11:$R$1611,MATCH(ROUNDUP((ROUNDUP((K$18*K$19/K$20)/(3600/$W35),0)),0),'DHM Lane Closure 1WA'!$Q$11:$Q$1611,0))))-ROUNDUP((K$14*1.4666/K$25)/K$23,0))*K$24))/5,0)*5)+(ROUNDUP((IF((L$14*1.4666/L$25)/L$23&gt;(IF((ROUNDUP((L$18*L$19/L$20)/(3600/$W35),0))=0,0,INDEX('DHM Lane Closure 1WA'!$R$11:$R$1611,MATCH(ROUNDUP((ROUNDUP((L$18*L$19/L$20)/(3600/$W35),0)),0),'DHM Lane Closure 1WA'!$Q$11:$Q$1611,0)))),(IF((ROUNDUP((L$18*L$19/L$20)/(3600/$W35),0))=0,0,INDEX('DHM Lane Closure 1WA'!$R$11:$R$1611,MATCH(ROUNDUP((ROUNDUP((L$18*L$19/L$20)/(3600/$W35),0)),0),'DHM Lane Closure 1WA'!$Q$11:$Q$1611,0))))*L$23,ROUNDUP((L$14*1.4666/L$25)/L$23,0)*L$23+((IF((ROUNDUP((L$18*L$19/L$20)/(3600/$W35),0))=0,0,INDEX('DHM Lane Closure 1WA'!$R$11:$R$1611,MATCH(ROUNDUP((ROUNDUP((L$18*L$19/L$20)/(3600/$W35),0)),0),'DHM Lane Closure 1WA'!$Q$11:$Q$1611,0))))-ROUNDUP((L$14*1.4666/L$25)/L$23,0))*L$24))/5,0)*5)+(ROUNDUP((IF((M$14*1.4666/M$25)/M$23&gt;(IF((ROUNDUP((M$18*M$19/M$20)/(3600/$W35),0))=0,0,INDEX('DHM Lane Closure 1WA'!$R$11:$R$1611,MATCH(ROUNDUP((ROUNDUP((M$18*M$19/M$20)/(3600/$W35),0)),0),'DHM Lane Closure 1WA'!$Q$11:$Q$1611,0)))),(IF((ROUNDUP((M$18*M$19/M$20)/(3600/$W35),0))=0,0,INDEX('DHM Lane Closure 1WA'!$R$11:$R$1611,MATCH(ROUNDUP((ROUNDUP((M$18*M$19/M$20)/(3600/$W35),0)),0),'DHM Lane Closure 1WA'!$Q$11:$Q$1611,0))))*M$23,ROUNDUP((M$14*1.4666/M$25)/M$23,0)*M$23+((IF((ROUNDUP((M$18*M$19/M$20)/(3600/$W35),0))=0,0,INDEX('DHM Lane Closure 1WA'!$R$11:$R$1611,MATCH(ROUNDUP((ROUNDUP((M$18*M$19/M$20)/(3600/$W35),0)),0),'DHM Lane Closure 1WA'!$Q$11:$Q$1611,0))))-ROUNDUP((M$14*1.4666/M$25)/M$23,0))*M$24))/5,0)*5)+(ROUNDUP((IF((N$14*1.4666/N$25)/N$23&gt;(IF((ROUNDUP((N$18*N$19/N$20)/(3600/$W35),0))=0,0,INDEX('DHM Lane Closure 1WA'!$R$11:$R$1611,MATCH(ROUNDUP((ROUNDUP((N$18*N$19/N$20)/(3600/$W35),0)),0),'DHM Lane Closure 1WA'!$Q$11:$Q$1611,0)))),(IF((ROUNDUP((N$18*N$19/N$20)/(3600/$W35),0))=0,0,INDEX('DHM Lane Closure 1WA'!$R$11:$R$1611,MATCH(ROUNDUP((ROUNDUP((N$18*N$19/N$20)/(3600/$W35),0)),0),'DHM Lane Closure 1WA'!$Q$11:$Q$1611,0))))*N$23,ROUNDUP((N$14*1.4666/N$25)/N$23,0)*N$23+((IF((ROUNDUP((N$18*N$19/N$20)/(3600/$W35),0))=0,0,INDEX('DHM Lane Closure 1WA'!$R$11:$R$1611,MATCH(ROUNDUP((ROUNDUP((N$18*N$19/N$20)/(3600/$W35),0)),0),'DHM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340</v>
      </c>
      <c r="Y35">
        <f t="shared" si="0"/>
        <v>1.5</v>
      </c>
    </row>
    <row r="36" spans="4:25" x14ac:dyDescent="0.25">
      <c r="D36" s="19" t="s">
        <v>56</v>
      </c>
      <c r="E36" s="36" t="str">
        <f>INDEX(T11:T16,MATCH(E35,U11:U16,1))</f>
        <v>D</v>
      </c>
      <c r="F36" s="114"/>
      <c r="G36" s="115"/>
      <c r="H36" s="115"/>
      <c r="I36" s="120"/>
      <c r="J36" s="121"/>
      <c r="K36"/>
      <c r="L36"/>
      <c r="M36"/>
      <c r="N36"/>
      <c r="O36"/>
      <c r="Q36">
        <v>26</v>
      </c>
      <c r="R36">
        <v>32</v>
      </c>
      <c r="W36">
        <v>260</v>
      </c>
      <c r="X36">
        <f>(ROUNDUP((IF((E$14*1.4666/E$25)/E$23&gt;(IF((ROUNDUP((E$18*E$19/E$20)/(3600/$W36),0))=0,0,INDEX('DHM Lane Closure 1WA'!$R$11:$R$1611,MATCH(ROUNDUP((ROUNDUP((E$18*E$19/E$20)/(3600/$W36),0)),0),'DHM Lane Closure 1WA'!$Q$11:$Q$1611,0)))),(IF((ROUNDUP((E$18*E$19/E$20)/(3600/$W36),0))=0,0,INDEX('DHM Lane Closure 1WA'!$R$11:$R$1611,MATCH(ROUNDUP((ROUNDUP((E$18*E$19/E$20)/(3600/$W36),0)),0),'DHM Lane Closure 1WA'!$Q$11:$Q$1611,0))))*E$23,ROUNDUP((E$14*1.4666/E$25)/E$23,0)*E$23+((IF((ROUNDUP((E$18*E$19/E$20)/(3600/$W36),0))=0,0,INDEX('DHM Lane Closure 1WA'!$R$11:$R$1611,MATCH(ROUNDUP((ROUNDUP((E$18*E$19/E$20)/(3600/$W36),0)),0),'DHM Lane Closure 1WA'!$Q$11:$Q$1611,0))))-ROUNDUP((E$14*1.4666/E$25)/E$23,0))*E$24))/5,0)*5)+(ROUNDUP((IF((F$14*1.4666/F$25)/F$23&gt;(IF((ROUNDUP((F$18*F$19/F$20)/(3600/$W36),0))=0,0,INDEX('DHM Lane Closure 1WA'!$R$11:$R$1611,MATCH(ROUNDUP((ROUNDUP((F$18*F$19/F$20)/(3600/$W36),0)),0),'DHM Lane Closure 1WA'!$Q$11:$Q$1611,0)))),(IF((ROUNDUP((F$18*F$19/F$20)/(3600/$W36),0))=0,0,INDEX('DHM Lane Closure 1WA'!$R$11:$R$1611,MATCH(ROUNDUP((ROUNDUP((F$18*F$19/F$20)/(3600/$W36),0)),0),'DHM Lane Closure 1WA'!$Q$11:$Q$1611,0))))*F$23,ROUNDUP((F$14*1.4666/F$25)/F$23,0)*F$23+((IF((ROUNDUP((F$18*F$19/F$20)/(3600/$W36),0))=0,0,INDEX('DHM Lane Closure 1WA'!$R$11:$R$1611,MATCH(ROUNDUP((ROUNDUP((F$18*F$19/F$20)/(3600/$W36),0)),0),'DHM Lane Closure 1WA'!$Q$11:$Q$1611,0))))-ROUNDUP((F$14*1.4666/F$25)/F$23,0))*F$24))/5,0)*5)+(ROUNDUP((IF((G$14*1.4666/G$25)/G$23&gt;(IF((ROUNDUP((G$18*G$19/G$20)/(3600/$W36),0))=0,0,INDEX('DHM Lane Closure 1WA'!$R$11:$R$1611,MATCH(ROUNDUP((ROUNDUP((G$18*G$19/G$20)/(3600/$W36),0)),0),'DHM Lane Closure 1WA'!$Q$11:$Q$1611,0)))),(IF((ROUNDUP((G$18*G$19/G$20)/(3600/$W36),0))=0,0,INDEX('DHM Lane Closure 1WA'!$R$11:$R$1611,MATCH(ROUNDUP((ROUNDUP((G$18*G$19/G$20)/(3600/$W36),0)),0),'DHM Lane Closure 1WA'!$Q$11:$Q$1611,0))))*G$23,ROUNDUP((G$14*1.4666/G$25)/G$23,0)*G$23+((IF((ROUNDUP((G$18*G$19/G$20)/(3600/$W36),0))=0,0,INDEX('DHM Lane Closure 1WA'!$R$11:$R$1611,MATCH(ROUNDUP((ROUNDUP((G$18*G$19/G$20)/(3600/$W36),0)),0),'DHM Lane Closure 1WA'!$Q$11:$Q$1611,0))))-ROUNDUP((G$14*1.4666/G$25)/G$23,0))*G$24))/5,0)*5)+(ROUNDUP((IF((H$14*1.4666/H$25)/H$23&gt;(IF((ROUNDUP((H$18*H$19/H$20)/(3600/$W36),0))=0,0,INDEX('DHM Lane Closure 1WA'!$R$11:$R$1611,MATCH(ROUNDUP((ROUNDUP((H$18*H$19/H$20)/(3600/$W36),0)),0),'DHM Lane Closure 1WA'!$Q$11:$Q$1611,0)))),(IF((ROUNDUP((H$18*H$19/H$20)/(3600/$W36),0))=0,0,INDEX('DHM Lane Closure 1WA'!$R$11:$R$1611,MATCH(ROUNDUP((ROUNDUP((H$18*H$19/H$20)/(3600/$W36),0)),0),'DHM Lane Closure 1WA'!$Q$11:$Q$1611,0))))*H$23,ROUNDUP((H$14*1.4666/H$25)/H$23,0)*H$23+((IF((ROUNDUP((H$18*H$19/H$20)/(3600/$W36),0))=0,0,INDEX('DHM Lane Closure 1WA'!$R$11:$R$1611,MATCH(ROUNDUP((ROUNDUP((H$18*H$19/H$20)/(3600/$W36),0)),0),'DHM Lane Closure 1WA'!$Q$11:$Q$1611,0))))-ROUNDUP((H$14*1.4666/H$25)/H$23,0))*H$24))/5,0)*5)+(ROUNDUP((IF((I$14*1.4666/I$25)/I$23&gt;(IF((ROUNDUP((I$18*I$19/I$20)/(3600/$W36),0))=0,0,INDEX('DHM Lane Closure 1WA'!$R$11:$R$1611,MATCH(ROUNDUP((ROUNDUP((I$18*I$19/I$20)/(3600/$W36),0)),0),'DHM Lane Closure 1WA'!$Q$11:$Q$1611,0)))),(IF((ROUNDUP((I$18*I$19/I$20)/(3600/$W36),0))=0,0,INDEX('DHM Lane Closure 1WA'!$R$11:$R$1611,MATCH(ROUNDUP((ROUNDUP((I$18*I$19/I$20)/(3600/$W36),0)),0),'DHM Lane Closure 1WA'!$Q$11:$Q$1611,0))))*I$23,ROUNDUP((I$14*1.4666/I$25)/I$23,0)*I$23+((IF((ROUNDUP((I$18*I$19/I$20)/(3600/$W36),0))=0,0,INDEX('DHM Lane Closure 1WA'!$R$11:$R$1611,MATCH(ROUNDUP((ROUNDUP((I$18*I$19/I$20)/(3600/$W36),0)),0),'DHM Lane Closure 1WA'!$Q$11:$Q$1611,0))))-ROUNDUP((I$14*1.4666/I$25)/I$23,0))*I$24))/5,0)*5)+(ROUNDUP((IF((J$14*1.4666/J$25)/J$23&gt;(IF((ROUNDUP((J$18*J$19/J$20)/(3600/$W36),0))=0,0,INDEX('DHM Lane Closure 1WA'!$R$11:$R$1611,MATCH(ROUNDUP((ROUNDUP((J$18*J$19/J$20)/(3600/$W36),0)),0),'DHM Lane Closure 1WA'!$Q$11:$Q$1611,0)))),(IF((ROUNDUP((J$18*J$19/J$20)/(3600/$W36),0))=0,0,INDEX('DHM Lane Closure 1WA'!$R$11:$R$1611,MATCH(ROUNDUP((ROUNDUP((J$18*J$19/J$20)/(3600/$W36),0)),0),'DHM Lane Closure 1WA'!$Q$11:$Q$1611,0))))*J$23,ROUNDUP((J$14*1.4666/J$25)/J$23,0)*J$23+((IF((ROUNDUP((J$18*J$19/J$20)/(3600/$W36),0))=0,0,INDEX('DHM Lane Closure 1WA'!$R$11:$R$1611,MATCH(ROUNDUP((ROUNDUP((J$18*J$19/J$20)/(3600/$W36),0)),0),'DHM Lane Closure 1WA'!$Q$11:$Q$1611,0))))-ROUNDUP((J$14*1.4666/J$25)/J$23,0))*J$24))/5,0)*5)+(ROUNDUP((IF((K$14*1.4666/K$25)/K$23&gt;(IF((ROUNDUP((K$18*K$19/K$20)/(3600/$W36),0))=0,0,INDEX('DHM Lane Closure 1WA'!$R$11:$R$1611,MATCH(ROUNDUP((ROUNDUP((K$18*K$19/K$20)/(3600/$W36),0)),0),'DHM Lane Closure 1WA'!$Q$11:$Q$1611,0)))),(IF((ROUNDUP((K$18*K$19/K$20)/(3600/$W36),0))=0,0,INDEX('DHM Lane Closure 1WA'!$R$11:$R$1611,MATCH(ROUNDUP((ROUNDUP((K$18*K$19/K$20)/(3600/$W36),0)),0),'DHM Lane Closure 1WA'!$Q$11:$Q$1611,0))))*K$23,ROUNDUP((K$14*1.4666/K$25)/K$23,0)*K$23+((IF((ROUNDUP((K$18*K$19/K$20)/(3600/$W36),0))=0,0,INDEX('DHM Lane Closure 1WA'!$R$11:$R$1611,MATCH(ROUNDUP((ROUNDUP((K$18*K$19/K$20)/(3600/$W36),0)),0),'DHM Lane Closure 1WA'!$Q$11:$Q$1611,0))))-ROUNDUP((K$14*1.4666/K$25)/K$23,0))*K$24))/5,0)*5)+(ROUNDUP((IF((L$14*1.4666/L$25)/L$23&gt;(IF((ROUNDUP((L$18*L$19/L$20)/(3600/$W36),0))=0,0,INDEX('DHM Lane Closure 1WA'!$R$11:$R$1611,MATCH(ROUNDUP((ROUNDUP((L$18*L$19/L$20)/(3600/$W36),0)),0),'DHM Lane Closure 1WA'!$Q$11:$Q$1611,0)))),(IF((ROUNDUP((L$18*L$19/L$20)/(3600/$W36),0))=0,0,INDEX('DHM Lane Closure 1WA'!$R$11:$R$1611,MATCH(ROUNDUP((ROUNDUP((L$18*L$19/L$20)/(3600/$W36),0)),0),'DHM Lane Closure 1WA'!$Q$11:$Q$1611,0))))*L$23,ROUNDUP((L$14*1.4666/L$25)/L$23,0)*L$23+((IF((ROUNDUP((L$18*L$19/L$20)/(3600/$W36),0))=0,0,INDEX('DHM Lane Closure 1WA'!$R$11:$R$1611,MATCH(ROUNDUP((ROUNDUP((L$18*L$19/L$20)/(3600/$W36),0)),0),'DHM Lane Closure 1WA'!$Q$11:$Q$1611,0))))-ROUNDUP((L$14*1.4666/L$25)/L$23,0))*L$24))/5,0)*5)+(ROUNDUP((IF((M$14*1.4666/M$25)/M$23&gt;(IF((ROUNDUP((M$18*M$19/M$20)/(3600/$W36),0))=0,0,INDEX('DHM Lane Closure 1WA'!$R$11:$R$1611,MATCH(ROUNDUP((ROUNDUP((M$18*M$19/M$20)/(3600/$W36),0)),0),'DHM Lane Closure 1WA'!$Q$11:$Q$1611,0)))),(IF((ROUNDUP((M$18*M$19/M$20)/(3600/$W36),0))=0,0,INDEX('DHM Lane Closure 1WA'!$R$11:$R$1611,MATCH(ROUNDUP((ROUNDUP((M$18*M$19/M$20)/(3600/$W36),0)),0),'DHM Lane Closure 1WA'!$Q$11:$Q$1611,0))))*M$23,ROUNDUP((M$14*1.4666/M$25)/M$23,0)*M$23+((IF((ROUNDUP((M$18*M$19/M$20)/(3600/$W36),0))=0,0,INDEX('DHM Lane Closure 1WA'!$R$11:$R$1611,MATCH(ROUNDUP((ROUNDUP((M$18*M$19/M$20)/(3600/$W36),0)),0),'DHM Lane Closure 1WA'!$Q$11:$Q$1611,0))))-ROUNDUP((M$14*1.4666/M$25)/M$23,0))*M$24))/5,0)*5)+(ROUNDUP((IF((N$14*1.4666/N$25)/N$23&gt;(IF((ROUNDUP((N$18*N$19/N$20)/(3600/$W36),0))=0,0,INDEX('DHM Lane Closure 1WA'!$R$11:$R$1611,MATCH(ROUNDUP((ROUNDUP((N$18*N$19/N$20)/(3600/$W36),0)),0),'DHM Lane Closure 1WA'!$Q$11:$Q$1611,0)))),(IF((ROUNDUP((N$18*N$19/N$20)/(3600/$W36),0))=0,0,INDEX('DHM Lane Closure 1WA'!$R$11:$R$1611,MATCH(ROUNDUP((ROUNDUP((N$18*N$19/N$20)/(3600/$W36),0)),0),'DHM Lane Closure 1WA'!$Q$11:$Q$1611,0))))*N$23,ROUNDUP((N$14*1.4666/N$25)/N$23,0)*N$23+((IF((ROUNDUP((N$18*N$19/N$20)/(3600/$W36),0))=0,0,INDEX('DHM Lane Closure 1WA'!$R$11:$R$1611,MATCH(ROUNDUP((ROUNDUP((N$18*N$19/N$20)/(3600/$W36),0)),0),'DHM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345</v>
      </c>
      <c r="Y36">
        <f t="shared" si="0"/>
        <v>1.5</v>
      </c>
    </row>
    <row r="37" spans="4:25" x14ac:dyDescent="0.25">
      <c r="E37"/>
      <c r="F37"/>
      <c r="G37"/>
      <c r="H37"/>
      <c r="I37"/>
      <c r="J37"/>
      <c r="K37"/>
      <c r="L37"/>
      <c r="M37"/>
      <c r="N37"/>
      <c r="O37"/>
      <c r="Q37">
        <v>27</v>
      </c>
      <c r="R37">
        <v>33</v>
      </c>
      <c r="W37">
        <v>270</v>
      </c>
      <c r="X37">
        <f>(ROUNDUP((IF((E$14*1.4666/E$25)/E$23&gt;(IF((ROUNDUP((E$18*E$19/E$20)/(3600/$W37),0))=0,0,INDEX('DHM Lane Closure 1WA'!$R$11:$R$1611,MATCH(ROUNDUP((ROUNDUP((E$18*E$19/E$20)/(3600/$W37),0)),0),'DHM Lane Closure 1WA'!$Q$11:$Q$1611,0)))),(IF((ROUNDUP((E$18*E$19/E$20)/(3600/$W37),0))=0,0,INDEX('DHM Lane Closure 1WA'!$R$11:$R$1611,MATCH(ROUNDUP((ROUNDUP((E$18*E$19/E$20)/(3600/$W37),0)),0),'DHM Lane Closure 1WA'!$Q$11:$Q$1611,0))))*E$23,ROUNDUP((E$14*1.4666/E$25)/E$23,0)*E$23+((IF((ROUNDUP((E$18*E$19/E$20)/(3600/$W37),0))=0,0,INDEX('DHM Lane Closure 1WA'!$R$11:$R$1611,MATCH(ROUNDUP((ROUNDUP((E$18*E$19/E$20)/(3600/$W37),0)),0),'DHM Lane Closure 1WA'!$Q$11:$Q$1611,0))))-ROUNDUP((E$14*1.4666/E$25)/E$23,0))*E$24))/5,0)*5)+(ROUNDUP((IF((F$14*1.4666/F$25)/F$23&gt;(IF((ROUNDUP((F$18*F$19/F$20)/(3600/$W37),0))=0,0,INDEX('DHM Lane Closure 1WA'!$R$11:$R$1611,MATCH(ROUNDUP((ROUNDUP((F$18*F$19/F$20)/(3600/$W37),0)),0),'DHM Lane Closure 1WA'!$Q$11:$Q$1611,0)))),(IF((ROUNDUP((F$18*F$19/F$20)/(3600/$W37),0))=0,0,INDEX('DHM Lane Closure 1WA'!$R$11:$R$1611,MATCH(ROUNDUP((ROUNDUP((F$18*F$19/F$20)/(3600/$W37),0)),0),'DHM Lane Closure 1WA'!$Q$11:$Q$1611,0))))*F$23,ROUNDUP((F$14*1.4666/F$25)/F$23,0)*F$23+((IF((ROUNDUP((F$18*F$19/F$20)/(3600/$W37),0))=0,0,INDEX('DHM Lane Closure 1WA'!$R$11:$R$1611,MATCH(ROUNDUP((ROUNDUP((F$18*F$19/F$20)/(3600/$W37),0)),0),'DHM Lane Closure 1WA'!$Q$11:$Q$1611,0))))-ROUNDUP((F$14*1.4666/F$25)/F$23,0))*F$24))/5,0)*5)+(ROUNDUP((IF((G$14*1.4666/G$25)/G$23&gt;(IF((ROUNDUP((G$18*G$19/G$20)/(3600/$W37),0))=0,0,INDEX('DHM Lane Closure 1WA'!$R$11:$R$1611,MATCH(ROUNDUP((ROUNDUP((G$18*G$19/G$20)/(3600/$W37),0)),0),'DHM Lane Closure 1WA'!$Q$11:$Q$1611,0)))),(IF((ROUNDUP((G$18*G$19/G$20)/(3600/$W37),0))=0,0,INDEX('DHM Lane Closure 1WA'!$R$11:$R$1611,MATCH(ROUNDUP((ROUNDUP((G$18*G$19/G$20)/(3600/$W37),0)),0),'DHM Lane Closure 1WA'!$Q$11:$Q$1611,0))))*G$23,ROUNDUP((G$14*1.4666/G$25)/G$23,0)*G$23+((IF((ROUNDUP((G$18*G$19/G$20)/(3600/$W37),0))=0,0,INDEX('DHM Lane Closure 1WA'!$R$11:$R$1611,MATCH(ROUNDUP((ROUNDUP((G$18*G$19/G$20)/(3600/$W37),0)),0),'DHM Lane Closure 1WA'!$Q$11:$Q$1611,0))))-ROUNDUP((G$14*1.4666/G$25)/G$23,0))*G$24))/5,0)*5)+(ROUNDUP((IF((H$14*1.4666/H$25)/H$23&gt;(IF((ROUNDUP((H$18*H$19/H$20)/(3600/$W37),0))=0,0,INDEX('DHM Lane Closure 1WA'!$R$11:$R$1611,MATCH(ROUNDUP((ROUNDUP((H$18*H$19/H$20)/(3600/$W37),0)),0),'DHM Lane Closure 1WA'!$Q$11:$Q$1611,0)))),(IF((ROUNDUP((H$18*H$19/H$20)/(3600/$W37),0))=0,0,INDEX('DHM Lane Closure 1WA'!$R$11:$R$1611,MATCH(ROUNDUP((ROUNDUP((H$18*H$19/H$20)/(3600/$W37),0)),0),'DHM Lane Closure 1WA'!$Q$11:$Q$1611,0))))*H$23,ROUNDUP((H$14*1.4666/H$25)/H$23,0)*H$23+((IF((ROUNDUP((H$18*H$19/H$20)/(3600/$W37),0))=0,0,INDEX('DHM Lane Closure 1WA'!$R$11:$R$1611,MATCH(ROUNDUP((ROUNDUP((H$18*H$19/H$20)/(3600/$W37),0)),0),'DHM Lane Closure 1WA'!$Q$11:$Q$1611,0))))-ROUNDUP((H$14*1.4666/H$25)/H$23,0))*H$24))/5,0)*5)+(ROUNDUP((IF((I$14*1.4666/I$25)/I$23&gt;(IF((ROUNDUP((I$18*I$19/I$20)/(3600/$W37),0))=0,0,INDEX('DHM Lane Closure 1WA'!$R$11:$R$1611,MATCH(ROUNDUP((ROUNDUP((I$18*I$19/I$20)/(3600/$W37),0)),0),'DHM Lane Closure 1WA'!$Q$11:$Q$1611,0)))),(IF((ROUNDUP((I$18*I$19/I$20)/(3600/$W37),0))=0,0,INDEX('DHM Lane Closure 1WA'!$R$11:$R$1611,MATCH(ROUNDUP((ROUNDUP((I$18*I$19/I$20)/(3600/$W37),0)),0),'DHM Lane Closure 1WA'!$Q$11:$Q$1611,0))))*I$23,ROUNDUP((I$14*1.4666/I$25)/I$23,0)*I$23+((IF((ROUNDUP((I$18*I$19/I$20)/(3600/$W37),0))=0,0,INDEX('DHM Lane Closure 1WA'!$R$11:$R$1611,MATCH(ROUNDUP((ROUNDUP((I$18*I$19/I$20)/(3600/$W37),0)),0),'DHM Lane Closure 1WA'!$Q$11:$Q$1611,0))))-ROUNDUP((I$14*1.4666/I$25)/I$23,0))*I$24))/5,0)*5)+(ROUNDUP((IF((J$14*1.4666/J$25)/J$23&gt;(IF((ROUNDUP((J$18*J$19/J$20)/(3600/$W37),0))=0,0,INDEX('DHM Lane Closure 1WA'!$R$11:$R$1611,MATCH(ROUNDUP((ROUNDUP((J$18*J$19/J$20)/(3600/$W37),0)),0),'DHM Lane Closure 1WA'!$Q$11:$Q$1611,0)))),(IF((ROUNDUP((J$18*J$19/J$20)/(3600/$W37),0))=0,0,INDEX('DHM Lane Closure 1WA'!$R$11:$R$1611,MATCH(ROUNDUP((ROUNDUP((J$18*J$19/J$20)/(3600/$W37),0)),0),'DHM Lane Closure 1WA'!$Q$11:$Q$1611,0))))*J$23,ROUNDUP((J$14*1.4666/J$25)/J$23,0)*J$23+((IF((ROUNDUP((J$18*J$19/J$20)/(3600/$W37),0))=0,0,INDEX('DHM Lane Closure 1WA'!$R$11:$R$1611,MATCH(ROUNDUP((ROUNDUP((J$18*J$19/J$20)/(3600/$W37),0)),0),'DHM Lane Closure 1WA'!$Q$11:$Q$1611,0))))-ROUNDUP((J$14*1.4666/J$25)/J$23,0))*J$24))/5,0)*5)+(ROUNDUP((IF((K$14*1.4666/K$25)/K$23&gt;(IF((ROUNDUP((K$18*K$19/K$20)/(3600/$W37),0))=0,0,INDEX('DHM Lane Closure 1WA'!$R$11:$R$1611,MATCH(ROUNDUP((ROUNDUP((K$18*K$19/K$20)/(3600/$W37),0)),0),'DHM Lane Closure 1WA'!$Q$11:$Q$1611,0)))),(IF((ROUNDUP((K$18*K$19/K$20)/(3600/$W37),0))=0,0,INDEX('DHM Lane Closure 1WA'!$R$11:$R$1611,MATCH(ROUNDUP((ROUNDUP((K$18*K$19/K$20)/(3600/$W37),0)),0),'DHM Lane Closure 1WA'!$Q$11:$Q$1611,0))))*K$23,ROUNDUP((K$14*1.4666/K$25)/K$23,0)*K$23+((IF((ROUNDUP((K$18*K$19/K$20)/(3600/$W37),0))=0,0,INDEX('DHM Lane Closure 1WA'!$R$11:$R$1611,MATCH(ROUNDUP((ROUNDUP((K$18*K$19/K$20)/(3600/$W37),0)),0),'DHM Lane Closure 1WA'!$Q$11:$Q$1611,0))))-ROUNDUP((K$14*1.4666/K$25)/K$23,0))*K$24))/5,0)*5)+(ROUNDUP((IF((L$14*1.4666/L$25)/L$23&gt;(IF((ROUNDUP((L$18*L$19/L$20)/(3600/$W37),0))=0,0,INDEX('DHM Lane Closure 1WA'!$R$11:$R$1611,MATCH(ROUNDUP((ROUNDUP((L$18*L$19/L$20)/(3600/$W37),0)),0),'DHM Lane Closure 1WA'!$Q$11:$Q$1611,0)))),(IF((ROUNDUP((L$18*L$19/L$20)/(3600/$W37),0))=0,0,INDEX('DHM Lane Closure 1WA'!$R$11:$R$1611,MATCH(ROUNDUP((ROUNDUP((L$18*L$19/L$20)/(3600/$W37),0)),0),'DHM Lane Closure 1WA'!$Q$11:$Q$1611,0))))*L$23,ROUNDUP((L$14*1.4666/L$25)/L$23,0)*L$23+((IF((ROUNDUP((L$18*L$19/L$20)/(3600/$W37),0))=0,0,INDEX('DHM Lane Closure 1WA'!$R$11:$R$1611,MATCH(ROUNDUP((ROUNDUP((L$18*L$19/L$20)/(3600/$W37),0)),0),'DHM Lane Closure 1WA'!$Q$11:$Q$1611,0))))-ROUNDUP((L$14*1.4666/L$25)/L$23,0))*L$24))/5,0)*5)+(ROUNDUP((IF((M$14*1.4666/M$25)/M$23&gt;(IF((ROUNDUP((M$18*M$19/M$20)/(3600/$W37),0))=0,0,INDEX('DHM Lane Closure 1WA'!$R$11:$R$1611,MATCH(ROUNDUP((ROUNDUP((M$18*M$19/M$20)/(3600/$W37),0)),0),'DHM Lane Closure 1WA'!$Q$11:$Q$1611,0)))),(IF((ROUNDUP((M$18*M$19/M$20)/(3600/$W37),0))=0,0,INDEX('DHM Lane Closure 1WA'!$R$11:$R$1611,MATCH(ROUNDUP((ROUNDUP((M$18*M$19/M$20)/(3600/$W37),0)),0),'DHM Lane Closure 1WA'!$Q$11:$Q$1611,0))))*M$23,ROUNDUP((M$14*1.4666/M$25)/M$23,0)*M$23+((IF((ROUNDUP((M$18*M$19/M$20)/(3600/$W37),0))=0,0,INDEX('DHM Lane Closure 1WA'!$R$11:$R$1611,MATCH(ROUNDUP((ROUNDUP((M$18*M$19/M$20)/(3600/$W37),0)),0),'DHM Lane Closure 1WA'!$Q$11:$Q$1611,0))))-ROUNDUP((M$14*1.4666/M$25)/M$23,0))*M$24))/5,0)*5)+(ROUNDUP((IF((N$14*1.4666/N$25)/N$23&gt;(IF((ROUNDUP((N$18*N$19/N$20)/(3600/$W37),0))=0,0,INDEX('DHM Lane Closure 1WA'!$R$11:$R$1611,MATCH(ROUNDUP((ROUNDUP((N$18*N$19/N$20)/(3600/$W37),0)),0),'DHM Lane Closure 1WA'!$Q$11:$Q$1611,0)))),(IF((ROUNDUP((N$18*N$19/N$20)/(3600/$W37),0))=0,0,INDEX('DHM Lane Closure 1WA'!$R$11:$R$1611,MATCH(ROUNDUP((ROUNDUP((N$18*N$19/N$20)/(3600/$W37),0)),0),'DHM Lane Closure 1WA'!$Q$11:$Q$1611,0))))*N$23,ROUNDUP((N$14*1.4666/N$25)/N$23,0)*N$23+((IF((ROUNDUP((N$18*N$19/N$20)/(3600/$W37),0))=0,0,INDEX('DHM Lane Closure 1WA'!$R$11:$R$1611,MATCH(ROUNDUP((ROUNDUP((N$18*N$19/N$20)/(3600/$W37),0)),0),'DHM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350</v>
      </c>
      <c r="Y37">
        <f t="shared" si="0"/>
        <v>1.5</v>
      </c>
    </row>
    <row r="38" spans="4:25" x14ac:dyDescent="0.25">
      <c r="E38"/>
      <c r="F38"/>
      <c r="G38"/>
      <c r="H38"/>
      <c r="I38"/>
      <c r="J38"/>
      <c r="K38"/>
      <c r="L38"/>
      <c r="M38"/>
      <c r="N38"/>
      <c r="O38"/>
      <c r="Q38">
        <v>28</v>
      </c>
      <c r="R38">
        <v>34</v>
      </c>
      <c r="W38">
        <v>280</v>
      </c>
      <c r="X38">
        <f>(ROUNDUP((IF((E$14*1.4666/E$25)/E$23&gt;(IF((ROUNDUP((E$18*E$19/E$20)/(3600/$W38),0))=0,0,INDEX('DHM Lane Closure 1WA'!$R$11:$R$1611,MATCH(ROUNDUP((ROUNDUP((E$18*E$19/E$20)/(3600/$W38),0)),0),'DHM Lane Closure 1WA'!$Q$11:$Q$1611,0)))),(IF((ROUNDUP((E$18*E$19/E$20)/(3600/$W38),0))=0,0,INDEX('DHM Lane Closure 1WA'!$R$11:$R$1611,MATCH(ROUNDUP((ROUNDUP((E$18*E$19/E$20)/(3600/$W38),0)),0),'DHM Lane Closure 1WA'!$Q$11:$Q$1611,0))))*E$23,ROUNDUP((E$14*1.4666/E$25)/E$23,0)*E$23+((IF((ROUNDUP((E$18*E$19/E$20)/(3600/$W38),0))=0,0,INDEX('DHM Lane Closure 1WA'!$R$11:$R$1611,MATCH(ROUNDUP((ROUNDUP((E$18*E$19/E$20)/(3600/$W38),0)),0),'DHM Lane Closure 1WA'!$Q$11:$Q$1611,0))))-ROUNDUP((E$14*1.4666/E$25)/E$23,0))*E$24))/5,0)*5)+(ROUNDUP((IF((F$14*1.4666/F$25)/F$23&gt;(IF((ROUNDUP((F$18*F$19/F$20)/(3600/$W38),0))=0,0,INDEX('DHM Lane Closure 1WA'!$R$11:$R$1611,MATCH(ROUNDUP((ROUNDUP((F$18*F$19/F$20)/(3600/$W38),0)),0),'DHM Lane Closure 1WA'!$Q$11:$Q$1611,0)))),(IF((ROUNDUP((F$18*F$19/F$20)/(3600/$W38),0))=0,0,INDEX('DHM Lane Closure 1WA'!$R$11:$R$1611,MATCH(ROUNDUP((ROUNDUP((F$18*F$19/F$20)/(3600/$W38),0)),0),'DHM Lane Closure 1WA'!$Q$11:$Q$1611,0))))*F$23,ROUNDUP((F$14*1.4666/F$25)/F$23,0)*F$23+((IF((ROUNDUP((F$18*F$19/F$20)/(3600/$W38),0))=0,0,INDEX('DHM Lane Closure 1WA'!$R$11:$R$1611,MATCH(ROUNDUP((ROUNDUP((F$18*F$19/F$20)/(3600/$W38),0)),0),'DHM Lane Closure 1WA'!$Q$11:$Q$1611,0))))-ROUNDUP((F$14*1.4666/F$25)/F$23,0))*F$24))/5,0)*5)+(ROUNDUP((IF((G$14*1.4666/G$25)/G$23&gt;(IF((ROUNDUP((G$18*G$19/G$20)/(3600/$W38),0))=0,0,INDEX('DHM Lane Closure 1WA'!$R$11:$R$1611,MATCH(ROUNDUP((ROUNDUP((G$18*G$19/G$20)/(3600/$W38),0)),0),'DHM Lane Closure 1WA'!$Q$11:$Q$1611,0)))),(IF((ROUNDUP((G$18*G$19/G$20)/(3600/$W38),0))=0,0,INDEX('DHM Lane Closure 1WA'!$R$11:$R$1611,MATCH(ROUNDUP((ROUNDUP((G$18*G$19/G$20)/(3600/$W38),0)),0),'DHM Lane Closure 1WA'!$Q$11:$Q$1611,0))))*G$23,ROUNDUP((G$14*1.4666/G$25)/G$23,0)*G$23+((IF((ROUNDUP((G$18*G$19/G$20)/(3600/$W38),0))=0,0,INDEX('DHM Lane Closure 1WA'!$R$11:$R$1611,MATCH(ROUNDUP((ROUNDUP((G$18*G$19/G$20)/(3600/$W38),0)),0),'DHM Lane Closure 1WA'!$Q$11:$Q$1611,0))))-ROUNDUP((G$14*1.4666/G$25)/G$23,0))*G$24))/5,0)*5)+(ROUNDUP((IF((H$14*1.4666/H$25)/H$23&gt;(IF((ROUNDUP((H$18*H$19/H$20)/(3600/$W38),0))=0,0,INDEX('DHM Lane Closure 1WA'!$R$11:$R$1611,MATCH(ROUNDUP((ROUNDUP((H$18*H$19/H$20)/(3600/$W38),0)),0),'DHM Lane Closure 1WA'!$Q$11:$Q$1611,0)))),(IF((ROUNDUP((H$18*H$19/H$20)/(3600/$W38),0))=0,0,INDEX('DHM Lane Closure 1WA'!$R$11:$R$1611,MATCH(ROUNDUP((ROUNDUP((H$18*H$19/H$20)/(3600/$W38),0)),0),'DHM Lane Closure 1WA'!$Q$11:$Q$1611,0))))*H$23,ROUNDUP((H$14*1.4666/H$25)/H$23,0)*H$23+((IF((ROUNDUP((H$18*H$19/H$20)/(3600/$W38),0))=0,0,INDEX('DHM Lane Closure 1WA'!$R$11:$R$1611,MATCH(ROUNDUP((ROUNDUP((H$18*H$19/H$20)/(3600/$W38),0)),0),'DHM Lane Closure 1WA'!$Q$11:$Q$1611,0))))-ROUNDUP((H$14*1.4666/H$25)/H$23,0))*H$24))/5,0)*5)+(ROUNDUP((IF((I$14*1.4666/I$25)/I$23&gt;(IF((ROUNDUP((I$18*I$19/I$20)/(3600/$W38),0))=0,0,INDEX('DHM Lane Closure 1WA'!$R$11:$R$1611,MATCH(ROUNDUP((ROUNDUP((I$18*I$19/I$20)/(3600/$W38),0)),0),'DHM Lane Closure 1WA'!$Q$11:$Q$1611,0)))),(IF((ROUNDUP((I$18*I$19/I$20)/(3600/$W38),0))=0,0,INDEX('DHM Lane Closure 1WA'!$R$11:$R$1611,MATCH(ROUNDUP((ROUNDUP((I$18*I$19/I$20)/(3600/$W38),0)),0),'DHM Lane Closure 1WA'!$Q$11:$Q$1611,0))))*I$23,ROUNDUP((I$14*1.4666/I$25)/I$23,0)*I$23+((IF((ROUNDUP((I$18*I$19/I$20)/(3600/$W38),0))=0,0,INDEX('DHM Lane Closure 1WA'!$R$11:$R$1611,MATCH(ROUNDUP((ROUNDUP((I$18*I$19/I$20)/(3600/$W38),0)),0),'DHM Lane Closure 1WA'!$Q$11:$Q$1611,0))))-ROUNDUP((I$14*1.4666/I$25)/I$23,0))*I$24))/5,0)*5)+(ROUNDUP((IF((J$14*1.4666/J$25)/J$23&gt;(IF((ROUNDUP((J$18*J$19/J$20)/(3600/$W38),0))=0,0,INDEX('DHM Lane Closure 1WA'!$R$11:$R$1611,MATCH(ROUNDUP((ROUNDUP((J$18*J$19/J$20)/(3600/$W38),0)),0),'DHM Lane Closure 1WA'!$Q$11:$Q$1611,0)))),(IF((ROUNDUP((J$18*J$19/J$20)/(3600/$W38),0))=0,0,INDEX('DHM Lane Closure 1WA'!$R$11:$R$1611,MATCH(ROUNDUP((ROUNDUP((J$18*J$19/J$20)/(3600/$W38),0)),0),'DHM Lane Closure 1WA'!$Q$11:$Q$1611,0))))*J$23,ROUNDUP((J$14*1.4666/J$25)/J$23,0)*J$23+((IF((ROUNDUP((J$18*J$19/J$20)/(3600/$W38),0))=0,0,INDEX('DHM Lane Closure 1WA'!$R$11:$R$1611,MATCH(ROUNDUP((ROUNDUP((J$18*J$19/J$20)/(3600/$W38),0)),0),'DHM Lane Closure 1WA'!$Q$11:$Q$1611,0))))-ROUNDUP((J$14*1.4666/J$25)/J$23,0))*J$24))/5,0)*5)+(ROUNDUP((IF((K$14*1.4666/K$25)/K$23&gt;(IF((ROUNDUP((K$18*K$19/K$20)/(3600/$W38),0))=0,0,INDEX('DHM Lane Closure 1WA'!$R$11:$R$1611,MATCH(ROUNDUP((ROUNDUP((K$18*K$19/K$20)/(3600/$W38),0)),0),'DHM Lane Closure 1WA'!$Q$11:$Q$1611,0)))),(IF((ROUNDUP((K$18*K$19/K$20)/(3600/$W38),0))=0,0,INDEX('DHM Lane Closure 1WA'!$R$11:$R$1611,MATCH(ROUNDUP((ROUNDUP((K$18*K$19/K$20)/(3600/$W38),0)),0),'DHM Lane Closure 1WA'!$Q$11:$Q$1611,0))))*K$23,ROUNDUP((K$14*1.4666/K$25)/K$23,0)*K$23+((IF((ROUNDUP((K$18*K$19/K$20)/(3600/$W38),0))=0,0,INDEX('DHM Lane Closure 1WA'!$R$11:$R$1611,MATCH(ROUNDUP((ROUNDUP((K$18*K$19/K$20)/(3600/$W38),0)),0),'DHM Lane Closure 1WA'!$Q$11:$Q$1611,0))))-ROUNDUP((K$14*1.4666/K$25)/K$23,0))*K$24))/5,0)*5)+(ROUNDUP((IF((L$14*1.4666/L$25)/L$23&gt;(IF((ROUNDUP((L$18*L$19/L$20)/(3600/$W38),0))=0,0,INDEX('DHM Lane Closure 1WA'!$R$11:$R$1611,MATCH(ROUNDUP((ROUNDUP((L$18*L$19/L$20)/(3600/$W38),0)),0),'DHM Lane Closure 1WA'!$Q$11:$Q$1611,0)))),(IF((ROUNDUP((L$18*L$19/L$20)/(3600/$W38),0))=0,0,INDEX('DHM Lane Closure 1WA'!$R$11:$R$1611,MATCH(ROUNDUP((ROUNDUP((L$18*L$19/L$20)/(3600/$W38),0)),0),'DHM Lane Closure 1WA'!$Q$11:$Q$1611,0))))*L$23,ROUNDUP((L$14*1.4666/L$25)/L$23,0)*L$23+((IF((ROUNDUP((L$18*L$19/L$20)/(3600/$W38),0))=0,0,INDEX('DHM Lane Closure 1WA'!$R$11:$R$1611,MATCH(ROUNDUP((ROUNDUP((L$18*L$19/L$20)/(3600/$W38),0)),0),'DHM Lane Closure 1WA'!$Q$11:$Q$1611,0))))-ROUNDUP((L$14*1.4666/L$25)/L$23,0))*L$24))/5,0)*5)+(ROUNDUP((IF((M$14*1.4666/M$25)/M$23&gt;(IF((ROUNDUP((M$18*M$19/M$20)/(3600/$W38),0))=0,0,INDEX('DHM Lane Closure 1WA'!$R$11:$R$1611,MATCH(ROUNDUP((ROUNDUP((M$18*M$19/M$20)/(3600/$W38),0)),0),'DHM Lane Closure 1WA'!$Q$11:$Q$1611,0)))),(IF((ROUNDUP((M$18*M$19/M$20)/(3600/$W38),0))=0,0,INDEX('DHM Lane Closure 1WA'!$R$11:$R$1611,MATCH(ROUNDUP((ROUNDUP((M$18*M$19/M$20)/(3600/$W38),0)),0),'DHM Lane Closure 1WA'!$Q$11:$Q$1611,0))))*M$23,ROUNDUP((M$14*1.4666/M$25)/M$23,0)*M$23+((IF((ROUNDUP((M$18*M$19/M$20)/(3600/$W38),0))=0,0,INDEX('DHM Lane Closure 1WA'!$R$11:$R$1611,MATCH(ROUNDUP((ROUNDUP((M$18*M$19/M$20)/(3600/$W38),0)),0),'DHM Lane Closure 1WA'!$Q$11:$Q$1611,0))))-ROUNDUP((M$14*1.4666/M$25)/M$23,0))*M$24))/5,0)*5)+(ROUNDUP((IF((N$14*1.4666/N$25)/N$23&gt;(IF((ROUNDUP((N$18*N$19/N$20)/(3600/$W38),0))=0,0,INDEX('DHM Lane Closure 1WA'!$R$11:$R$1611,MATCH(ROUNDUP((ROUNDUP((N$18*N$19/N$20)/(3600/$W38),0)),0),'DHM Lane Closure 1WA'!$Q$11:$Q$1611,0)))),(IF((ROUNDUP((N$18*N$19/N$20)/(3600/$W38),0))=0,0,INDEX('DHM Lane Closure 1WA'!$R$11:$R$1611,MATCH(ROUNDUP((ROUNDUP((N$18*N$19/N$20)/(3600/$W38),0)),0),'DHM Lane Closure 1WA'!$Q$11:$Q$1611,0))))*N$23,ROUNDUP((N$14*1.4666/N$25)/N$23,0)*N$23+((IF((ROUNDUP((N$18*N$19/N$20)/(3600/$W38),0))=0,0,INDEX('DHM Lane Closure 1WA'!$R$11:$R$1611,MATCH(ROUNDUP((ROUNDUP((N$18*N$19/N$20)/(3600/$W38),0)),0),'DHM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350</v>
      </c>
      <c r="Y38">
        <f t="shared" si="0"/>
        <v>1.5</v>
      </c>
    </row>
    <row r="39" spans="4:25" x14ac:dyDescent="0.25">
      <c r="E39"/>
      <c r="F39"/>
      <c r="G39"/>
      <c r="H39"/>
      <c r="I39"/>
      <c r="J39"/>
      <c r="K39"/>
      <c r="L39"/>
      <c r="M39"/>
      <c r="N39"/>
      <c r="O39"/>
      <c r="Q39">
        <v>29</v>
      </c>
      <c r="R39">
        <v>35</v>
      </c>
      <c r="W39">
        <v>290</v>
      </c>
      <c r="X39">
        <f>(ROUNDUP((IF((E$14*1.4666/E$25)/E$23&gt;(IF((ROUNDUP((E$18*E$19/E$20)/(3600/$W39),0))=0,0,INDEX('DHM Lane Closure 1WA'!$R$11:$R$1611,MATCH(ROUNDUP((ROUNDUP((E$18*E$19/E$20)/(3600/$W39),0)),0),'DHM Lane Closure 1WA'!$Q$11:$Q$1611,0)))),(IF((ROUNDUP((E$18*E$19/E$20)/(3600/$W39),0))=0,0,INDEX('DHM Lane Closure 1WA'!$R$11:$R$1611,MATCH(ROUNDUP((ROUNDUP((E$18*E$19/E$20)/(3600/$W39),0)),0),'DHM Lane Closure 1WA'!$Q$11:$Q$1611,0))))*E$23,ROUNDUP((E$14*1.4666/E$25)/E$23,0)*E$23+((IF((ROUNDUP((E$18*E$19/E$20)/(3600/$W39),0))=0,0,INDEX('DHM Lane Closure 1WA'!$R$11:$R$1611,MATCH(ROUNDUP((ROUNDUP((E$18*E$19/E$20)/(3600/$W39),0)),0),'DHM Lane Closure 1WA'!$Q$11:$Q$1611,0))))-ROUNDUP((E$14*1.4666/E$25)/E$23,0))*E$24))/5,0)*5)+(ROUNDUP((IF((F$14*1.4666/F$25)/F$23&gt;(IF((ROUNDUP((F$18*F$19/F$20)/(3600/$W39),0))=0,0,INDEX('DHM Lane Closure 1WA'!$R$11:$R$1611,MATCH(ROUNDUP((ROUNDUP((F$18*F$19/F$20)/(3600/$W39),0)),0),'DHM Lane Closure 1WA'!$Q$11:$Q$1611,0)))),(IF((ROUNDUP((F$18*F$19/F$20)/(3600/$W39),0))=0,0,INDEX('DHM Lane Closure 1WA'!$R$11:$R$1611,MATCH(ROUNDUP((ROUNDUP((F$18*F$19/F$20)/(3600/$W39),0)),0),'DHM Lane Closure 1WA'!$Q$11:$Q$1611,0))))*F$23,ROUNDUP((F$14*1.4666/F$25)/F$23,0)*F$23+((IF((ROUNDUP((F$18*F$19/F$20)/(3600/$W39),0))=0,0,INDEX('DHM Lane Closure 1WA'!$R$11:$R$1611,MATCH(ROUNDUP((ROUNDUP((F$18*F$19/F$20)/(3600/$W39),0)),0),'DHM Lane Closure 1WA'!$Q$11:$Q$1611,0))))-ROUNDUP((F$14*1.4666/F$25)/F$23,0))*F$24))/5,0)*5)+(ROUNDUP((IF((G$14*1.4666/G$25)/G$23&gt;(IF((ROUNDUP((G$18*G$19/G$20)/(3600/$W39),0))=0,0,INDEX('DHM Lane Closure 1WA'!$R$11:$R$1611,MATCH(ROUNDUP((ROUNDUP((G$18*G$19/G$20)/(3600/$W39),0)),0),'DHM Lane Closure 1WA'!$Q$11:$Q$1611,0)))),(IF((ROUNDUP((G$18*G$19/G$20)/(3600/$W39),0))=0,0,INDEX('DHM Lane Closure 1WA'!$R$11:$R$1611,MATCH(ROUNDUP((ROUNDUP((G$18*G$19/G$20)/(3600/$W39),0)),0),'DHM Lane Closure 1WA'!$Q$11:$Q$1611,0))))*G$23,ROUNDUP((G$14*1.4666/G$25)/G$23,0)*G$23+((IF((ROUNDUP((G$18*G$19/G$20)/(3600/$W39),0))=0,0,INDEX('DHM Lane Closure 1WA'!$R$11:$R$1611,MATCH(ROUNDUP((ROUNDUP((G$18*G$19/G$20)/(3600/$W39),0)),0),'DHM Lane Closure 1WA'!$Q$11:$Q$1611,0))))-ROUNDUP((G$14*1.4666/G$25)/G$23,0))*G$24))/5,0)*5)+(ROUNDUP((IF((H$14*1.4666/H$25)/H$23&gt;(IF((ROUNDUP((H$18*H$19/H$20)/(3600/$W39),0))=0,0,INDEX('DHM Lane Closure 1WA'!$R$11:$R$1611,MATCH(ROUNDUP((ROUNDUP((H$18*H$19/H$20)/(3600/$W39),0)),0),'DHM Lane Closure 1WA'!$Q$11:$Q$1611,0)))),(IF((ROUNDUP((H$18*H$19/H$20)/(3600/$W39),0))=0,0,INDEX('DHM Lane Closure 1WA'!$R$11:$R$1611,MATCH(ROUNDUP((ROUNDUP((H$18*H$19/H$20)/(3600/$W39),0)),0),'DHM Lane Closure 1WA'!$Q$11:$Q$1611,0))))*H$23,ROUNDUP((H$14*1.4666/H$25)/H$23,0)*H$23+((IF((ROUNDUP((H$18*H$19/H$20)/(3600/$W39),0))=0,0,INDEX('DHM Lane Closure 1WA'!$R$11:$R$1611,MATCH(ROUNDUP((ROUNDUP((H$18*H$19/H$20)/(3600/$W39),0)),0),'DHM Lane Closure 1WA'!$Q$11:$Q$1611,0))))-ROUNDUP((H$14*1.4666/H$25)/H$23,0))*H$24))/5,0)*5)+(ROUNDUP((IF((I$14*1.4666/I$25)/I$23&gt;(IF((ROUNDUP((I$18*I$19/I$20)/(3600/$W39),0))=0,0,INDEX('DHM Lane Closure 1WA'!$R$11:$R$1611,MATCH(ROUNDUP((ROUNDUP((I$18*I$19/I$20)/(3600/$W39),0)),0),'DHM Lane Closure 1WA'!$Q$11:$Q$1611,0)))),(IF((ROUNDUP((I$18*I$19/I$20)/(3600/$W39),0))=0,0,INDEX('DHM Lane Closure 1WA'!$R$11:$R$1611,MATCH(ROUNDUP((ROUNDUP((I$18*I$19/I$20)/(3600/$W39),0)),0),'DHM Lane Closure 1WA'!$Q$11:$Q$1611,0))))*I$23,ROUNDUP((I$14*1.4666/I$25)/I$23,0)*I$23+((IF((ROUNDUP((I$18*I$19/I$20)/(3600/$W39),0))=0,0,INDEX('DHM Lane Closure 1WA'!$R$11:$R$1611,MATCH(ROUNDUP((ROUNDUP((I$18*I$19/I$20)/(3600/$W39),0)),0),'DHM Lane Closure 1WA'!$Q$11:$Q$1611,0))))-ROUNDUP((I$14*1.4666/I$25)/I$23,0))*I$24))/5,0)*5)+(ROUNDUP((IF((J$14*1.4666/J$25)/J$23&gt;(IF((ROUNDUP((J$18*J$19/J$20)/(3600/$W39),0))=0,0,INDEX('DHM Lane Closure 1WA'!$R$11:$R$1611,MATCH(ROUNDUP((ROUNDUP((J$18*J$19/J$20)/(3600/$W39),0)),0),'DHM Lane Closure 1WA'!$Q$11:$Q$1611,0)))),(IF((ROUNDUP((J$18*J$19/J$20)/(3600/$W39),0))=0,0,INDEX('DHM Lane Closure 1WA'!$R$11:$R$1611,MATCH(ROUNDUP((ROUNDUP((J$18*J$19/J$20)/(3600/$W39),0)),0),'DHM Lane Closure 1WA'!$Q$11:$Q$1611,0))))*J$23,ROUNDUP((J$14*1.4666/J$25)/J$23,0)*J$23+((IF((ROUNDUP((J$18*J$19/J$20)/(3600/$W39),0))=0,0,INDEX('DHM Lane Closure 1WA'!$R$11:$R$1611,MATCH(ROUNDUP((ROUNDUP((J$18*J$19/J$20)/(3600/$W39),0)),0),'DHM Lane Closure 1WA'!$Q$11:$Q$1611,0))))-ROUNDUP((J$14*1.4666/J$25)/J$23,0))*J$24))/5,0)*5)+(ROUNDUP((IF((K$14*1.4666/K$25)/K$23&gt;(IF((ROUNDUP((K$18*K$19/K$20)/(3600/$W39),0))=0,0,INDEX('DHM Lane Closure 1WA'!$R$11:$R$1611,MATCH(ROUNDUP((ROUNDUP((K$18*K$19/K$20)/(3600/$W39),0)),0),'DHM Lane Closure 1WA'!$Q$11:$Q$1611,0)))),(IF((ROUNDUP((K$18*K$19/K$20)/(3600/$W39),0))=0,0,INDEX('DHM Lane Closure 1WA'!$R$11:$R$1611,MATCH(ROUNDUP((ROUNDUP((K$18*K$19/K$20)/(3600/$W39),0)),0),'DHM Lane Closure 1WA'!$Q$11:$Q$1611,0))))*K$23,ROUNDUP((K$14*1.4666/K$25)/K$23,0)*K$23+((IF((ROUNDUP((K$18*K$19/K$20)/(3600/$W39),0))=0,0,INDEX('DHM Lane Closure 1WA'!$R$11:$R$1611,MATCH(ROUNDUP((ROUNDUP((K$18*K$19/K$20)/(3600/$W39),0)),0),'DHM Lane Closure 1WA'!$Q$11:$Q$1611,0))))-ROUNDUP((K$14*1.4666/K$25)/K$23,0))*K$24))/5,0)*5)+(ROUNDUP((IF((L$14*1.4666/L$25)/L$23&gt;(IF((ROUNDUP((L$18*L$19/L$20)/(3600/$W39),0))=0,0,INDEX('DHM Lane Closure 1WA'!$R$11:$R$1611,MATCH(ROUNDUP((ROUNDUP((L$18*L$19/L$20)/(3600/$W39),0)),0),'DHM Lane Closure 1WA'!$Q$11:$Q$1611,0)))),(IF((ROUNDUP((L$18*L$19/L$20)/(3600/$W39),0))=0,0,INDEX('DHM Lane Closure 1WA'!$R$11:$R$1611,MATCH(ROUNDUP((ROUNDUP((L$18*L$19/L$20)/(3600/$W39),0)),0),'DHM Lane Closure 1WA'!$Q$11:$Q$1611,0))))*L$23,ROUNDUP((L$14*1.4666/L$25)/L$23,0)*L$23+((IF((ROUNDUP((L$18*L$19/L$20)/(3600/$W39),0))=0,0,INDEX('DHM Lane Closure 1WA'!$R$11:$R$1611,MATCH(ROUNDUP((ROUNDUP((L$18*L$19/L$20)/(3600/$W39),0)),0),'DHM Lane Closure 1WA'!$Q$11:$Q$1611,0))))-ROUNDUP((L$14*1.4666/L$25)/L$23,0))*L$24))/5,0)*5)+(ROUNDUP((IF((M$14*1.4666/M$25)/M$23&gt;(IF((ROUNDUP((M$18*M$19/M$20)/(3600/$W39),0))=0,0,INDEX('DHM Lane Closure 1WA'!$R$11:$R$1611,MATCH(ROUNDUP((ROUNDUP((M$18*M$19/M$20)/(3600/$W39),0)),0),'DHM Lane Closure 1WA'!$Q$11:$Q$1611,0)))),(IF((ROUNDUP((M$18*M$19/M$20)/(3600/$W39),0))=0,0,INDEX('DHM Lane Closure 1WA'!$R$11:$R$1611,MATCH(ROUNDUP((ROUNDUP((M$18*M$19/M$20)/(3600/$W39),0)),0),'DHM Lane Closure 1WA'!$Q$11:$Q$1611,0))))*M$23,ROUNDUP((M$14*1.4666/M$25)/M$23,0)*M$23+((IF((ROUNDUP((M$18*M$19/M$20)/(3600/$W39),0))=0,0,INDEX('DHM Lane Closure 1WA'!$R$11:$R$1611,MATCH(ROUNDUP((ROUNDUP((M$18*M$19/M$20)/(3600/$W39),0)),0),'DHM Lane Closure 1WA'!$Q$11:$Q$1611,0))))-ROUNDUP((M$14*1.4666/M$25)/M$23,0))*M$24))/5,0)*5)+(ROUNDUP((IF((N$14*1.4666/N$25)/N$23&gt;(IF((ROUNDUP((N$18*N$19/N$20)/(3600/$W39),0))=0,0,INDEX('DHM Lane Closure 1WA'!$R$11:$R$1611,MATCH(ROUNDUP((ROUNDUP((N$18*N$19/N$20)/(3600/$W39),0)),0),'DHM Lane Closure 1WA'!$Q$11:$Q$1611,0)))),(IF((ROUNDUP((N$18*N$19/N$20)/(3600/$W39),0))=0,0,INDEX('DHM Lane Closure 1WA'!$R$11:$R$1611,MATCH(ROUNDUP((ROUNDUP((N$18*N$19/N$20)/(3600/$W39),0)),0),'DHM Lane Closure 1WA'!$Q$11:$Q$1611,0))))*N$23,ROUNDUP((N$14*1.4666/N$25)/N$23,0)*N$23+((IF((ROUNDUP((N$18*N$19/N$20)/(3600/$W39),0))=0,0,INDEX('DHM Lane Closure 1WA'!$R$11:$R$1611,MATCH(ROUNDUP((ROUNDUP((N$18*N$19/N$20)/(3600/$W39),0)),0),'DHM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365</v>
      </c>
      <c r="Y39">
        <f t="shared" si="0"/>
        <v>1.5</v>
      </c>
    </row>
    <row r="40" spans="4:25" x14ac:dyDescent="0.25">
      <c r="E40"/>
      <c r="F40"/>
      <c r="G40"/>
      <c r="H40"/>
      <c r="I40"/>
      <c r="J40"/>
      <c r="K40"/>
      <c r="L40"/>
      <c r="M40"/>
      <c r="N40"/>
      <c r="O40"/>
      <c r="Q40">
        <v>30</v>
      </c>
      <c r="R40">
        <v>36</v>
      </c>
      <c r="W40">
        <v>300</v>
      </c>
      <c r="X40">
        <f>(ROUNDUP((IF((E$14*1.4666/E$25)/E$23&gt;(IF((ROUNDUP((E$18*E$19/E$20)/(3600/$W40),0))=0,0,INDEX('DHM Lane Closure 1WA'!$R$11:$R$1611,MATCH(ROUNDUP((ROUNDUP((E$18*E$19/E$20)/(3600/$W40),0)),0),'DHM Lane Closure 1WA'!$Q$11:$Q$1611,0)))),(IF((ROUNDUP((E$18*E$19/E$20)/(3600/$W40),0))=0,0,INDEX('DHM Lane Closure 1WA'!$R$11:$R$1611,MATCH(ROUNDUP((ROUNDUP((E$18*E$19/E$20)/(3600/$W40),0)),0),'DHM Lane Closure 1WA'!$Q$11:$Q$1611,0))))*E$23,ROUNDUP((E$14*1.4666/E$25)/E$23,0)*E$23+((IF((ROUNDUP((E$18*E$19/E$20)/(3600/$W40),0))=0,0,INDEX('DHM Lane Closure 1WA'!$R$11:$R$1611,MATCH(ROUNDUP((ROUNDUP((E$18*E$19/E$20)/(3600/$W40),0)),0),'DHM Lane Closure 1WA'!$Q$11:$Q$1611,0))))-ROUNDUP((E$14*1.4666/E$25)/E$23,0))*E$24))/5,0)*5)+(ROUNDUP((IF((F$14*1.4666/F$25)/F$23&gt;(IF((ROUNDUP((F$18*F$19/F$20)/(3600/$W40),0))=0,0,INDEX('DHM Lane Closure 1WA'!$R$11:$R$1611,MATCH(ROUNDUP((ROUNDUP((F$18*F$19/F$20)/(3600/$W40),0)),0),'DHM Lane Closure 1WA'!$Q$11:$Q$1611,0)))),(IF((ROUNDUP((F$18*F$19/F$20)/(3600/$W40),0))=0,0,INDEX('DHM Lane Closure 1WA'!$R$11:$R$1611,MATCH(ROUNDUP((ROUNDUP((F$18*F$19/F$20)/(3600/$W40),0)),0),'DHM Lane Closure 1WA'!$Q$11:$Q$1611,0))))*F$23,ROUNDUP((F$14*1.4666/F$25)/F$23,0)*F$23+((IF((ROUNDUP((F$18*F$19/F$20)/(3600/$W40),0))=0,0,INDEX('DHM Lane Closure 1WA'!$R$11:$R$1611,MATCH(ROUNDUP((ROUNDUP((F$18*F$19/F$20)/(3600/$W40),0)),0),'DHM Lane Closure 1WA'!$Q$11:$Q$1611,0))))-ROUNDUP((F$14*1.4666/F$25)/F$23,0))*F$24))/5,0)*5)+(ROUNDUP((IF((G$14*1.4666/G$25)/G$23&gt;(IF((ROUNDUP((G$18*G$19/G$20)/(3600/$W40),0))=0,0,INDEX('DHM Lane Closure 1WA'!$R$11:$R$1611,MATCH(ROUNDUP((ROUNDUP((G$18*G$19/G$20)/(3600/$W40),0)),0),'DHM Lane Closure 1WA'!$Q$11:$Q$1611,0)))),(IF((ROUNDUP((G$18*G$19/G$20)/(3600/$W40),0))=0,0,INDEX('DHM Lane Closure 1WA'!$R$11:$R$1611,MATCH(ROUNDUP((ROUNDUP((G$18*G$19/G$20)/(3600/$W40),0)),0),'DHM Lane Closure 1WA'!$Q$11:$Q$1611,0))))*G$23,ROUNDUP((G$14*1.4666/G$25)/G$23,0)*G$23+((IF((ROUNDUP((G$18*G$19/G$20)/(3600/$W40),0))=0,0,INDEX('DHM Lane Closure 1WA'!$R$11:$R$1611,MATCH(ROUNDUP((ROUNDUP((G$18*G$19/G$20)/(3600/$W40),0)),0),'DHM Lane Closure 1WA'!$Q$11:$Q$1611,0))))-ROUNDUP((G$14*1.4666/G$25)/G$23,0))*G$24))/5,0)*5)+(ROUNDUP((IF((H$14*1.4666/H$25)/H$23&gt;(IF((ROUNDUP((H$18*H$19/H$20)/(3600/$W40),0))=0,0,INDEX('DHM Lane Closure 1WA'!$R$11:$R$1611,MATCH(ROUNDUP((ROUNDUP((H$18*H$19/H$20)/(3600/$W40),0)),0),'DHM Lane Closure 1WA'!$Q$11:$Q$1611,0)))),(IF((ROUNDUP((H$18*H$19/H$20)/(3600/$W40),0))=0,0,INDEX('DHM Lane Closure 1WA'!$R$11:$R$1611,MATCH(ROUNDUP((ROUNDUP((H$18*H$19/H$20)/(3600/$W40),0)),0),'DHM Lane Closure 1WA'!$Q$11:$Q$1611,0))))*H$23,ROUNDUP((H$14*1.4666/H$25)/H$23,0)*H$23+((IF((ROUNDUP((H$18*H$19/H$20)/(3600/$W40),0))=0,0,INDEX('DHM Lane Closure 1WA'!$R$11:$R$1611,MATCH(ROUNDUP((ROUNDUP((H$18*H$19/H$20)/(3600/$W40),0)),0),'DHM Lane Closure 1WA'!$Q$11:$Q$1611,0))))-ROUNDUP((H$14*1.4666/H$25)/H$23,0))*H$24))/5,0)*5)+(ROUNDUP((IF((I$14*1.4666/I$25)/I$23&gt;(IF((ROUNDUP((I$18*I$19/I$20)/(3600/$W40),0))=0,0,INDEX('DHM Lane Closure 1WA'!$R$11:$R$1611,MATCH(ROUNDUP((ROUNDUP((I$18*I$19/I$20)/(3600/$W40),0)),0),'DHM Lane Closure 1WA'!$Q$11:$Q$1611,0)))),(IF((ROUNDUP((I$18*I$19/I$20)/(3600/$W40),0))=0,0,INDEX('DHM Lane Closure 1WA'!$R$11:$R$1611,MATCH(ROUNDUP((ROUNDUP((I$18*I$19/I$20)/(3600/$W40),0)),0),'DHM Lane Closure 1WA'!$Q$11:$Q$1611,0))))*I$23,ROUNDUP((I$14*1.4666/I$25)/I$23,0)*I$23+((IF((ROUNDUP((I$18*I$19/I$20)/(3600/$W40),0))=0,0,INDEX('DHM Lane Closure 1WA'!$R$11:$R$1611,MATCH(ROUNDUP((ROUNDUP((I$18*I$19/I$20)/(3600/$W40),0)),0),'DHM Lane Closure 1WA'!$Q$11:$Q$1611,0))))-ROUNDUP((I$14*1.4666/I$25)/I$23,0))*I$24))/5,0)*5)+(ROUNDUP((IF((J$14*1.4666/J$25)/J$23&gt;(IF((ROUNDUP((J$18*J$19/J$20)/(3600/$W40),0))=0,0,INDEX('DHM Lane Closure 1WA'!$R$11:$R$1611,MATCH(ROUNDUP((ROUNDUP((J$18*J$19/J$20)/(3600/$W40),0)),0),'DHM Lane Closure 1WA'!$Q$11:$Q$1611,0)))),(IF((ROUNDUP((J$18*J$19/J$20)/(3600/$W40),0))=0,0,INDEX('DHM Lane Closure 1WA'!$R$11:$R$1611,MATCH(ROUNDUP((ROUNDUP((J$18*J$19/J$20)/(3600/$W40),0)),0),'DHM Lane Closure 1WA'!$Q$11:$Q$1611,0))))*J$23,ROUNDUP((J$14*1.4666/J$25)/J$23,0)*J$23+((IF((ROUNDUP((J$18*J$19/J$20)/(3600/$W40),0))=0,0,INDEX('DHM Lane Closure 1WA'!$R$11:$R$1611,MATCH(ROUNDUP((ROUNDUP((J$18*J$19/J$20)/(3600/$W40),0)),0),'DHM Lane Closure 1WA'!$Q$11:$Q$1611,0))))-ROUNDUP((J$14*1.4666/J$25)/J$23,0))*J$24))/5,0)*5)+(ROUNDUP((IF((K$14*1.4666/K$25)/K$23&gt;(IF((ROUNDUP((K$18*K$19/K$20)/(3600/$W40),0))=0,0,INDEX('DHM Lane Closure 1WA'!$R$11:$R$1611,MATCH(ROUNDUP((ROUNDUP((K$18*K$19/K$20)/(3600/$W40),0)),0),'DHM Lane Closure 1WA'!$Q$11:$Q$1611,0)))),(IF((ROUNDUP((K$18*K$19/K$20)/(3600/$W40),0))=0,0,INDEX('DHM Lane Closure 1WA'!$R$11:$R$1611,MATCH(ROUNDUP((ROUNDUP((K$18*K$19/K$20)/(3600/$W40),0)),0),'DHM Lane Closure 1WA'!$Q$11:$Q$1611,0))))*K$23,ROUNDUP((K$14*1.4666/K$25)/K$23,0)*K$23+((IF((ROUNDUP((K$18*K$19/K$20)/(3600/$W40),0))=0,0,INDEX('DHM Lane Closure 1WA'!$R$11:$R$1611,MATCH(ROUNDUP((ROUNDUP((K$18*K$19/K$20)/(3600/$W40),0)),0),'DHM Lane Closure 1WA'!$Q$11:$Q$1611,0))))-ROUNDUP((K$14*1.4666/K$25)/K$23,0))*K$24))/5,0)*5)+(ROUNDUP((IF((L$14*1.4666/L$25)/L$23&gt;(IF((ROUNDUP((L$18*L$19/L$20)/(3600/$W40),0))=0,0,INDEX('DHM Lane Closure 1WA'!$R$11:$R$1611,MATCH(ROUNDUP((ROUNDUP((L$18*L$19/L$20)/(3600/$W40),0)),0),'DHM Lane Closure 1WA'!$Q$11:$Q$1611,0)))),(IF((ROUNDUP((L$18*L$19/L$20)/(3600/$W40),0))=0,0,INDEX('DHM Lane Closure 1WA'!$R$11:$R$1611,MATCH(ROUNDUP((ROUNDUP((L$18*L$19/L$20)/(3600/$W40),0)),0),'DHM Lane Closure 1WA'!$Q$11:$Q$1611,0))))*L$23,ROUNDUP((L$14*1.4666/L$25)/L$23,0)*L$23+((IF((ROUNDUP((L$18*L$19/L$20)/(3600/$W40),0))=0,0,INDEX('DHM Lane Closure 1WA'!$R$11:$R$1611,MATCH(ROUNDUP((ROUNDUP((L$18*L$19/L$20)/(3600/$W40),0)),0),'DHM Lane Closure 1WA'!$Q$11:$Q$1611,0))))-ROUNDUP((L$14*1.4666/L$25)/L$23,0))*L$24))/5,0)*5)+(ROUNDUP((IF((M$14*1.4666/M$25)/M$23&gt;(IF((ROUNDUP((M$18*M$19/M$20)/(3600/$W40),0))=0,0,INDEX('DHM Lane Closure 1WA'!$R$11:$R$1611,MATCH(ROUNDUP((ROUNDUP((M$18*M$19/M$20)/(3600/$W40),0)),0),'DHM Lane Closure 1WA'!$Q$11:$Q$1611,0)))),(IF((ROUNDUP((M$18*M$19/M$20)/(3600/$W40),0))=0,0,INDEX('DHM Lane Closure 1WA'!$R$11:$R$1611,MATCH(ROUNDUP((ROUNDUP((M$18*M$19/M$20)/(3600/$W40),0)),0),'DHM Lane Closure 1WA'!$Q$11:$Q$1611,0))))*M$23,ROUNDUP((M$14*1.4666/M$25)/M$23,0)*M$23+((IF((ROUNDUP((M$18*M$19/M$20)/(3600/$W40),0))=0,0,INDEX('DHM Lane Closure 1WA'!$R$11:$R$1611,MATCH(ROUNDUP((ROUNDUP((M$18*M$19/M$20)/(3600/$W40),0)),0),'DHM Lane Closure 1WA'!$Q$11:$Q$1611,0))))-ROUNDUP((M$14*1.4666/M$25)/M$23,0))*M$24))/5,0)*5)+(ROUNDUP((IF((N$14*1.4666/N$25)/N$23&gt;(IF((ROUNDUP((N$18*N$19/N$20)/(3600/$W40),0))=0,0,INDEX('DHM Lane Closure 1WA'!$R$11:$R$1611,MATCH(ROUNDUP((ROUNDUP((N$18*N$19/N$20)/(3600/$W40),0)),0),'DHM Lane Closure 1WA'!$Q$11:$Q$1611,0)))),(IF((ROUNDUP((N$18*N$19/N$20)/(3600/$W40),0))=0,0,INDEX('DHM Lane Closure 1WA'!$R$11:$R$1611,MATCH(ROUNDUP((ROUNDUP((N$18*N$19/N$20)/(3600/$W40),0)),0),'DHM Lane Closure 1WA'!$Q$11:$Q$1611,0))))*N$23,ROUNDUP((N$14*1.4666/N$25)/N$23,0)*N$23+((IF((ROUNDUP((N$18*N$19/N$20)/(3600/$W40),0))=0,0,INDEX('DHM Lane Closure 1WA'!$R$11:$R$1611,MATCH(ROUNDUP((ROUNDUP((N$18*N$19/N$20)/(3600/$W40),0)),0),'DHM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365</v>
      </c>
      <c r="Y40">
        <f t="shared" si="0"/>
        <v>1.5</v>
      </c>
    </row>
    <row r="41" spans="4:25" x14ac:dyDescent="0.25">
      <c r="E41"/>
      <c r="F41"/>
      <c r="G41"/>
      <c r="H41"/>
      <c r="I41"/>
      <c r="J41"/>
      <c r="K41"/>
      <c r="L41"/>
      <c r="M41"/>
      <c r="N41"/>
      <c r="O41"/>
      <c r="Q41">
        <v>31</v>
      </c>
      <c r="R41">
        <v>37</v>
      </c>
      <c r="W41">
        <v>310</v>
      </c>
      <c r="X41">
        <f>(ROUNDUP((IF((E$14*1.4666/E$25)/E$23&gt;(IF((ROUNDUP((E$18*E$19/E$20)/(3600/$W41),0))=0,0,INDEX('DHM Lane Closure 1WA'!$R$11:$R$1611,MATCH(ROUNDUP((ROUNDUP((E$18*E$19/E$20)/(3600/$W41),0)),0),'DHM Lane Closure 1WA'!$Q$11:$Q$1611,0)))),(IF((ROUNDUP((E$18*E$19/E$20)/(3600/$W41),0))=0,0,INDEX('DHM Lane Closure 1WA'!$R$11:$R$1611,MATCH(ROUNDUP((ROUNDUP((E$18*E$19/E$20)/(3600/$W41),0)),0),'DHM Lane Closure 1WA'!$Q$11:$Q$1611,0))))*E$23,ROUNDUP((E$14*1.4666/E$25)/E$23,0)*E$23+((IF((ROUNDUP((E$18*E$19/E$20)/(3600/$W41),0))=0,0,INDEX('DHM Lane Closure 1WA'!$R$11:$R$1611,MATCH(ROUNDUP((ROUNDUP((E$18*E$19/E$20)/(3600/$W41),0)),0),'DHM Lane Closure 1WA'!$Q$11:$Q$1611,0))))-ROUNDUP((E$14*1.4666/E$25)/E$23,0))*E$24))/5,0)*5)+(ROUNDUP((IF((F$14*1.4666/F$25)/F$23&gt;(IF((ROUNDUP((F$18*F$19/F$20)/(3600/$W41),0))=0,0,INDEX('DHM Lane Closure 1WA'!$R$11:$R$1611,MATCH(ROUNDUP((ROUNDUP((F$18*F$19/F$20)/(3600/$W41),0)),0),'DHM Lane Closure 1WA'!$Q$11:$Q$1611,0)))),(IF((ROUNDUP((F$18*F$19/F$20)/(3600/$W41),0))=0,0,INDEX('DHM Lane Closure 1WA'!$R$11:$R$1611,MATCH(ROUNDUP((ROUNDUP((F$18*F$19/F$20)/(3600/$W41),0)),0),'DHM Lane Closure 1WA'!$Q$11:$Q$1611,0))))*F$23,ROUNDUP((F$14*1.4666/F$25)/F$23,0)*F$23+((IF((ROUNDUP((F$18*F$19/F$20)/(3600/$W41),0))=0,0,INDEX('DHM Lane Closure 1WA'!$R$11:$R$1611,MATCH(ROUNDUP((ROUNDUP((F$18*F$19/F$20)/(3600/$W41),0)),0),'DHM Lane Closure 1WA'!$Q$11:$Q$1611,0))))-ROUNDUP((F$14*1.4666/F$25)/F$23,0))*F$24))/5,0)*5)+(ROUNDUP((IF((G$14*1.4666/G$25)/G$23&gt;(IF((ROUNDUP((G$18*G$19/G$20)/(3600/$W41),0))=0,0,INDEX('DHM Lane Closure 1WA'!$R$11:$R$1611,MATCH(ROUNDUP((ROUNDUP((G$18*G$19/G$20)/(3600/$W41),0)),0),'DHM Lane Closure 1WA'!$Q$11:$Q$1611,0)))),(IF((ROUNDUP((G$18*G$19/G$20)/(3600/$W41),0))=0,0,INDEX('DHM Lane Closure 1WA'!$R$11:$R$1611,MATCH(ROUNDUP((ROUNDUP((G$18*G$19/G$20)/(3600/$W41),0)),0),'DHM Lane Closure 1WA'!$Q$11:$Q$1611,0))))*G$23,ROUNDUP((G$14*1.4666/G$25)/G$23,0)*G$23+((IF((ROUNDUP((G$18*G$19/G$20)/(3600/$W41),0))=0,0,INDEX('DHM Lane Closure 1WA'!$R$11:$R$1611,MATCH(ROUNDUP((ROUNDUP((G$18*G$19/G$20)/(3600/$W41),0)),0),'DHM Lane Closure 1WA'!$Q$11:$Q$1611,0))))-ROUNDUP((G$14*1.4666/G$25)/G$23,0))*G$24))/5,0)*5)+(ROUNDUP((IF((H$14*1.4666/H$25)/H$23&gt;(IF((ROUNDUP((H$18*H$19/H$20)/(3600/$W41),0))=0,0,INDEX('DHM Lane Closure 1WA'!$R$11:$R$1611,MATCH(ROUNDUP((ROUNDUP((H$18*H$19/H$20)/(3600/$W41),0)),0),'DHM Lane Closure 1WA'!$Q$11:$Q$1611,0)))),(IF((ROUNDUP((H$18*H$19/H$20)/(3600/$W41),0))=0,0,INDEX('DHM Lane Closure 1WA'!$R$11:$R$1611,MATCH(ROUNDUP((ROUNDUP((H$18*H$19/H$20)/(3600/$W41),0)),0),'DHM Lane Closure 1WA'!$Q$11:$Q$1611,0))))*H$23,ROUNDUP((H$14*1.4666/H$25)/H$23,0)*H$23+((IF((ROUNDUP((H$18*H$19/H$20)/(3600/$W41),0))=0,0,INDEX('DHM Lane Closure 1WA'!$R$11:$R$1611,MATCH(ROUNDUP((ROUNDUP((H$18*H$19/H$20)/(3600/$W41),0)),0),'DHM Lane Closure 1WA'!$Q$11:$Q$1611,0))))-ROUNDUP((H$14*1.4666/H$25)/H$23,0))*H$24))/5,0)*5)+(ROUNDUP((IF((I$14*1.4666/I$25)/I$23&gt;(IF((ROUNDUP((I$18*I$19/I$20)/(3600/$W41),0))=0,0,INDEX('DHM Lane Closure 1WA'!$R$11:$R$1611,MATCH(ROUNDUP((ROUNDUP((I$18*I$19/I$20)/(3600/$W41),0)),0),'DHM Lane Closure 1WA'!$Q$11:$Q$1611,0)))),(IF((ROUNDUP((I$18*I$19/I$20)/(3600/$W41),0))=0,0,INDEX('DHM Lane Closure 1WA'!$R$11:$R$1611,MATCH(ROUNDUP((ROUNDUP((I$18*I$19/I$20)/(3600/$W41),0)),0),'DHM Lane Closure 1WA'!$Q$11:$Q$1611,0))))*I$23,ROUNDUP((I$14*1.4666/I$25)/I$23,0)*I$23+((IF((ROUNDUP((I$18*I$19/I$20)/(3600/$W41),0))=0,0,INDEX('DHM Lane Closure 1WA'!$R$11:$R$1611,MATCH(ROUNDUP((ROUNDUP((I$18*I$19/I$20)/(3600/$W41),0)),0),'DHM Lane Closure 1WA'!$Q$11:$Q$1611,0))))-ROUNDUP((I$14*1.4666/I$25)/I$23,0))*I$24))/5,0)*5)+(ROUNDUP((IF((J$14*1.4666/J$25)/J$23&gt;(IF((ROUNDUP((J$18*J$19/J$20)/(3600/$W41),0))=0,0,INDEX('DHM Lane Closure 1WA'!$R$11:$R$1611,MATCH(ROUNDUP((ROUNDUP((J$18*J$19/J$20)/(3600/$W41),0)),0),'DHM Lane Closure 1WA'!$Q$11:$Q$1611,0)))),(IF((ROUNDUP((J$18*J$19/J$20)/(3600/$W41),0))=0,0,INDEX('DHM Lane Closure 1WA'!$R$11:$R$1611,MATCH(ROUNDUP((ROUNDUP((J$18*J$19/J$20)/(3600/$W41),0)),0),'DHM Lane Closure 1WA'!$Q$11:$Q$1611,0))))*J$23,ROUNDUP((J$14*1.4666/J$25)/J$23,0)*J$23+((IF((ROUNDUP((J$18*J$19/J$20)/(3600/$W41),0))=0,0,INDEX('DHM Lane Closure 1WA'!$R$11:$R$1611,MATCH(ROUNDUP((ROUNDUP((J$18*J$19/J$20)/(3600/$W41),0)),0),'DHM Lane Closure 1WA'!$Q$11:$Q$1611,0))))-ROUNDUP((J$14*1.4666/J$25)/J$23,0))*J$24))/5,0)*5)+(ROUNDUP((IF((K$14*1.4666/K$25)/K$23&gt;(IF((ROUNDUP((K$18*K$19/K$20)/(3600/$W41),0))=0,0,INDEX('DHM Lane Closure 1WA'!$R$11:$R$1611,MATCH(ROUNDUP((ROUNDUP((K$18*K$19/K$20)/(3600/$W41),0)),0),'DHM Lane Closure 1WA'!$Q$11:$Q$1611,0)))),(IF((ROUNDUP((K$18*K$19/K$20)/(3600/$W41),0))=0,0,INDEX('DHM Lane Closure 1WA'!$R$11:$R$1611,MATCH(ROUNDUP((ROUNDUP((K$18*K$19/K$20)/(3600/$W41),0)),0),'DHM Lane Closure 1WA'!$Q$11:$Q$1611,0))))*K$23,ROUNDUP((K$14*1.4666/K$25)/K$23,0)*K$23+((IF((ROUNDUP((K$18*K$19/K$20)/(3600/$W41),0))=0,0,INDEX('DHM Lane Closure 1WA'!$R$11:$R$1611,MATCH(ROUNDUP((ROUNDUP((K$18*K$19/K$20)/(3600/$W41),0)),0),'DHM Lane Closure 1WA'!$Q$11:$Q$1611,0))))-ROUNDUP((K$14*1.4666/K$25)/K$23,0))*K$24))/5,0)*5)+(ROUNDUP((IF((L$14*1.4666/L$25)/L$23&gt;(IF((ROUNDUP((L$18*L$19/L$20)/(3600/$W41),0))=0,0,INDEX('DHM Lane Closure 1WA'!$R$11:$R$1611,MATCH(ROUNDUP((ROUNDUP((L$18*L$19/L$20)/(3600/$W41),0)),0),'DHM Lane Closure 1WA'!$Q$11:$Q$1611,0)))),(IF((ROUNDUP((L$18*L$19/L$20)/(3600/$W41),0))=0,0,INDEX('DHM Lane Closure 1WA'!$R$11:$R$1611,MATCH(ROUNDUP((ROUNDUP((L$18*L$19/L$20)/(3600/$W41),0)),0),'DHM Lane Closure 1WA'!$Q$11:$Q$1611,0))))*L$23,ROUNDUP((L$14*1.4666/L$25)/L$23,0)*L$23+((IF((ROUNDUP((L$18*L$19/L$20)/(3600/$W41),0))=0,0,INDEX('DHM Lane Closure 1WA'!$R$11:$R$1611,MATCH(ROUNDUP((ROUNDUP((L$18*L$19/L$20)/(3600/$W41),0)),0),'DHM Lane Closure 1WA'!$Q$11:$Q$1611,0))))-ROUNDUP((L$14*1.4666/L$25)/L$23,0))*L$24))/5,0)*5)+(ROUNDUP((IF((M$14*1.4666/M$25)/M$23&gt;(IF((ROUNDUP((M$18*M$19/M$20)/(3600/$W41),0))=0,0,INDEX('DHM Lane Closure 1WA'!$R$11:$R$1611,MATCH(ROUNDUP((ROUNDUP((M$18*M$19/M$20)/(3600/$W41),0)),0),'DHM Lane Closure 1WA'!$Q$11:$Q$1611,0)))),(IF((ROUNDUP((M$18*M$19/M$20)/(3600/$W41),0))=0,0,INDEX('DHM Lane Closure 1WA'!$R$11:$R$1611,MATCH(ROUNDUP((ROUNDUP((M$18*M$19/M$20)/(3600/$W41),0)),0),'DHM Lane Closure 1WA'!$Q$11:$Q$1611,0))))*M$23,ROUNDUP((M$14*1.4666/M$25)/M$23,0)*M$23+((IF((ROUNDUP((M$18*M$19/M$20)/(3600/$W41),0))=0,0,INDEX('DHM Lane Closure 1WA'!$R$11:$R$1611,MATCH(ROUNDUP((ROUNDUP((M$18*M$19/M$20)/(3600/$W41),0)),0),'DHM Lane Closure 1WA'!$Q$11:$Q$1611,0))))-ROUNDUP((M$14*1.4666/M$25)/M$23,0))*M$24))/5,0)*5)+(ROUNDUP((IF((N$14*1.4666/N$25)/N$23&gt;(IF((ROUNDUP((N$18*N$19/N$20)/(3600/$W41),0))=0,0,INDEX('DHM Lane Closure 1WA'!$R$11:$R$1611,MATCH(ROUNDUP((ROUNDUP((N$18*N$19/N$20)/(3600/$W41),0)),0),'DHM Lane Closure 1WA'!$Q$11:$Q$1611,0)))),(IF((ROUNDUP((N$18*N$19/N$20)/(3600/$W41),0))=0,0,INDEX('DHM Lane Closure 1WA'!$R$11:$R$1611,MATCH(ROUNDUP((ROUNDUP((N$18*N$19/N$20)/(3600/$W41),0)),0),'DHM Lane Closure 1WA'!$Q$11:$Q$1611,0))))*N$23,ROUNDUP((N$14*1.4666/N$25)/N$23,0)*N$23+((IF((ROUNDUP((N$18*N$19/N$20)/(3600/$W41),0))=0,0,INDEX('DHM Lane Closure 1WA'!$R$11:$R$1611,MATCH(ROUNDUP((ROUNDUP((N$18*N$19/N$20)/(3600/$W41),0)),0),'DHM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375</v>
      </c>
      <c r="Y41">
        <f t="shared" si="0"/>
        <v>1.5</v>
      </c>
    </row>
    <row r="42" spans="4:25" x14ac:dyDescent="0.25">
      <c r="E42"/>
      <c r="F42"/>
      <c r="G42"/>
      <c r="H42"/>
      <c r="I42"/>
      <c r="J42"/>
      <c r="K42"/>
      <c r="L42"/>
      <c r="M42"/>
      <c r="N42"/>
      <c r="O42"/>
      <c r="Q42">
        <v>32</v>
      </c>
      <c r="R42">
        <v>38</v>
      </c>
      <c r="W42">
        <v>320</v>
      </c>
      <c r="X42">
        <f>(ROUNDUP((IF((E$14*1.4666/E$25)/E$23&gt;(IF((ROUNDUP((E$18*E$19/E$20)/(3600/$W42),0))=0,0,INDEX('DHM Lane Closure 1WA'!$R$11:$R$1611,MATCH(ROUNDUP((ROUNDUP((E$18*E$19/E$20)/(3600/$W42),0)),0),'DHM Lane Closure 1WA'!$Q$11:$Q$1611,0)))),(IF((ROUNDUP((E$18*E$19/E$20)/(3600/$W42),0))=0,0,INDEX('DHM Lane Closure 1WA'!$R$11:$R$1611,MATCH(ROUNDUP((ROUNDUP((E$18*E$19/E$20)/(3600/$W42),0)),0),'DHM Lane Closure 1WA'!$Q$11:$Q$1611,0))))*E$23,ROUNDUP((E$14*1.4666/E$25)/E$23,0)*E$23+((IF((ROUNDUP((E$18*E$19/E$20)/(3600/$W42),0))=0,0,INDEX('DHM Lane Closure 1WA'!$R$11:$R$1611,MATCH(ROUNDUP((ROUNDUP((E$18*E$19/E$20)/(3600/$W42),0)),0),'DHM Lane Closure 1WA'!$Q$11:$Q$1611,0))))-ROUNDUP((E$14*1.4666/E$25)/E$23,0))*E$24))/5,0)*5)+(ROUNDUP((IF((F$14*1.4666/F$25)/F$23&gt;(IF((ROUNDUP((F$18*F$19/F$20)/(3600/$W42),0))=0,0,INDEX('DHM Lane Closure 1WA'!$R$11:$R$1611,MATCH(ROUNDUP((ROUNDUP((F$18*F$19/F$20)/(3600/$W42),0)),0),'DHM Lane Closure 1WA'!$Q$11:$Q$1611,0)))),(IF((ROUNDUP((F$18*F$19/F$20)/(3600/$W42),0))=0,0,INDEX('DHM Lane Closure 1WA'!$R$11:$R$1611,MATCH(ROUNDUP((ROUNDUP((F$18*F$19/F$20)/(3600/$W42),0)),0),'DHM Lane Closure 1WA'!$Q$11:$Q$1611,0))))*F$23,ROUNDUP((F$14*1.4666/F$25)/F$23,0)*F$23+((IF((ROUNDUP((F$18*F$19/F$20)/(3600/$W42),0))=0,0,INDEX('DHM Lane Closure 1WA'!$R$11:$R$1611,MATCH(ROUNDUP((ROUNDUP((F$18*F$19/F$20)/(3600/$W42),0)),0),'DHM Lane Closure 1WA'!$Q$11:$Q$1611,0))))-ROUNDUP((F$14*1.4666/F$25)/F$23,0))*F$24))/5,0)*5)+(ROUNDUP((IF((G$14*1.4666/G$25)/G$23&gt;(IF((ROUNDUP((G$18*G$19/G$20)/(3600/$W42),0))=0,0,INDEX('DHM Lane Closure 1WA'!$R$11:$R$1611,MATCH(ROUNDUP((ROUNDUP((G$18*G$19/G$20)/(3600/$W42),0)),0),'DHM Lane Closure 1WA'!$Q$11:$Q$1611,0)))),(IF((ROUNDUP((G$18*G$19/G$20)/(3600/$W42),0))=0,0,INDEX('DHM Lane Closure 1WA'!$R$11:$R$1611,MATCH(ROUNDUP((ROUNDUP((G$18*G$19/G$20)/(3600/$W42),0)),0),'DHM Lane Closure 1WA'!$Q$11:$Q$1611,0))))*G$23,ROUNDUP((G$14*1.4666/G$25)/G$23,0)*G$23+((IF((ROUNDUP((G$18*G$19/G$20)/(3600/$W42),0))=0,0,INDEX('DHM Lane Closure 1WA'!$R$11:$R$1611,MATCH(ROUNDUP((ROUNDUP((G$18*G$19/G$20)/(3600/$W42),0)),0),'DHM Lane Closure 1WA'!$Q$11:$Q$1611,0))))-ROUNDUP((G$14*1.4666/G$25)/G$23,0))*G$24))/5,0)*5)+(ROUNDUP((IF((H$14*1.4666/H$25)/H$23&gt;(IF((ROUNDUP((H$18*H$19/H$20)/(3600/$W42),0))=0,0,INDEX('DHM Lane Closure 1WA'!$R$11:$R$1611,MATCH(ROUNDUP((ROUNDUP((H$18*H$19/H$20)/(3600/$W42),0)),0),'DHM Lane Closure 1WA'!$Q$11:$Q$1611,0)))),(IF((ROUNDUP((H$18*H$19/H$20)/(3600/$W42),0))=0,0,INDEX('DHM Lane Closure 1WA'!$R$11:$R$1611,MATCH(ROUNDUP((ROUNDUP((H$18*H$19/H$20)/(3600/$W42),0)),0),'DHM Lane Closure 1WA'!$Q$11:$Q$1611,0))))*H$23,ROUNDUP((H$14*1.4666/H$25)/H$23,0)*H$23+((IF((ROUNDUP((H$18*H$19/H$20)/(3600/$W42),0))=0,0,INDEX('DHM Lane Closure 1WA'!$R$11:$R$1611,MATCH(ROUNDUP((ROUNDUP((H$18*H$19/H$20)/(3600/$W42),0)),0),'DHM Lane Closure 1WA'!$Q$11:$Q$1611,0))))-ROUNDUP((H$14*1.4666/H$25)/H$23,0))*H$24))/5,0)*5)+(ROUNDUP((IF((I$14*1.4666/I$25)/I$23&gt;(IF((ROUNDUP((I$18*I$19/I$20)/(3600/$W42),0))=0,0,INDEX('DHM Lane Closure 1WA'!$R$11:$R$1611,MATCH(ROUNDUP((ROUNDUP((I$18*I$19/I$20)/(3600/$W42),0)),0),'DHM Lane Closure 1WA'!$Q$11:$Q$1611,0)))),(IF((ROUNDUP((I$18*I$19/I$20)/(3600/$W42),0))=0,0,INDEX('DHM Lane Closure 1WA'!$R$11:$R$1611,MATCH(ROUNDUP((ROUNDUP((I$18*I$19/I$20)/(3600/$W42),0)),0),'DHM Lane Closure 1WA'!$Q$11:$Q$1611,0))))*I$23,ROUNDUP((I$14*1.4666/I$25)/I$23,0)*I$23+((IF((ROUNDUP((I$18*I$19/I$20)/(3600/$W42),0))=0,0,INDEX('DHM Lane Closure 1WA'!$R$11:$R$1611,MATCH(ROUNDUP((ROUNDUP((I$18*I$19/I$20)/(3600/$W42),0)),0),'DHM Lane Closure 1WA'!$Q$11:$Q$1611,0))))-ROUNDUP((I$14*1.4666/I$25)/I$23,0))*I$24))/5,0)*5)+(ROUNDUP((IF((J$14*1.4666/J$25)/J$23&gt;(IF((ROUNDUP((J$18*J$19/J$20)/(3600/$W42),0))=0,0,INDEX('DHM Lane Closure 1WA'!$R$11:$R$1611,MATCH(ROUNDUP((ROUNDUP((J$18*J$19/J$20)/(3600/$W42),0)),0),'DHM Lane Closure 1WA'!$Q$11:$Q$1611,0)))),(IF((ROUNDUP((J$18*J$19/J$20)/(3600/$W42),0))=0,0,INDEX('DHM Lane Closure 1WA'!$R$11:$R$1611,MATCH(ROUNDUP((ROUNDUP((J$18*J$19/J$20)/(3600/$W42),0)),0),'DHM Lane Closure 1WA'!$Q$11:$Q$1611,0))))*J$23,ROUNDUP((J$14*1.4666/J$25)/J$23,0)*J$23+((IF((ROUNDUP((J$18*J$19/J$20)/(3600/$W42),0))=0,0,INDEX('DHM Lane Closure 1WA'!$R$11:$R$1611,MATCH(ROUNDUP((ROUNDUP((J$18*J$19/J$20)/(3600/$W42),0)),0),'DHM Lane Closure 1WA'!$Q$11:$Q$1611,0))))-ROUNDUP((J$14*1.4666/J$25)/J$23,0))*J$24))/5,0)*5)+(ROUNDUP((IF((K$14*1.4666/K$25)/K$23&gt;(IF((ROUNDUP((K$18*K$19/K$20)/(3600/$W42),0))=0,0,INDEX('DHM Lane Closure 1WA'!$R$11:$R$1611,MATCH(ROUNDUP((ROUNDUP((K$18*K$19/K$20)/(3600/$W42),0)),0),'DHM Lane Closure 1WA'!$Q$11:$Q$1611,0)))),(IF((ROUNDUP((K$18*K$19/K$20)/(3600/$W42),0))=0,0,INDEX('DHM Lane Closure 1WA'!$R$11:$R$1611,MATCH(ROUNDUP((ROUNDUP((K$18*K$19/K$20)/(3600/$W42),0)),0),'DHM Lane Closure 1WA'!$Q$11:$Q$1611,0))))*K$23,ROUNDUP((K$14*1.4666/K$25)/K$23,0)*K$23+((IF((ROUNDUP((K$18*K$19/K$20)/(3600/$W42),0))=0,0,INDEX('DHM Lane Closure 1WA'!$R$11:$R$1611,MATCH(ROUNDUP((ROUNDUP((K$18*K$19/K$20)/(3600/$W42),0)),0),'DHM Lane Closure 1WA'!$Q$11:$Q$1611,0))))-ROUNDUP((K$14*1.4666/K$25)/K$23,0))*K$24))/5,0)*5)+(ROUNDUP((IF((L$14*1.4666/L$25)/L$23&gt;(IF((ROUNDUP((L$18*L$19/L$20)/(3600/$W42),0))=0,0,INDEX('DHM Lane Closure 1WA'!$R$11:$R$1611,MATCH(ROUNDUP((ROUNDUP((L$18*L$19/L$20)/(3600/$W42),0)),0),'DHM Lane Closure 1WA'!$Q$11:$Q$1611,0)))),(IF((ROUNDUP((L$18*L$19/L$20)/(3600/$W42),0))=0,0,INDEX('DHM Lane Closure 1WA'!$R$11:$R$1611,MATCH(ROUNDUP((ROUNDUP((L$18*L$19/L$20)/(3600/$W42),0)),0),'DHM Lane Closure 1WA'!$Q$11:$Q$1611,0))))*L$23,ROUNDUP((L$14*1.4666/L$25)/L$23,0)*L$23+((IF((ROUNDUP((L$18*L$19/L$20)/(3600/$W42),0))=0,0,INDEX('DHM Lane Closure 1WA'!$R$11:$R$1611,MATCH(ROUNDUP((ROUNDUP((L$18*L$19/L$20)/(3600/$W42),0)),0),'DHM Lane Closure 1WA'!$Q$11:$Q$1611,0))))-ROUNDUP((L$14*1.4666/L$25)/L$23,0))*L$24))/5,0)*5)+(ROUNDUP((IF((M$14*1.4666/M$25)/M$23&gt;(IF((ROUNDUP((M$18*M$19/M$20)/(3600/$W42),0))=0,0,INDEX('DHM Lane Closure 1WA'!$R$11:$R$1611,MATCH(ROUNDUP((ROUNDUP((M$18*M$19/M$20)/(3600/$W42),0)),0),'DHM Lane Closure 1WA'!$Q$11:$Q$1611,0)))),(IF((ROUNDUP((M$18*M$19/M$20)/(3600/$W42),0))=0,0,INDEX('DHM Lane Closure 1WA'!$R$11:$R$1611,MATCH(ROUNDUP((ROUNDUP((M$18*M$19/M$20)/(3600/$W42),0)),0),'DHM Lane Closure 1WA'!$Q$11:$Q$1611,0))))*M$23,ROUNDUP((M$14*1.4666/M$25)/M$23,0)*M$23+((IF((ROUNDUP((M$18*M$19/M$20)/(3600/$W42),0))=0,0,INDEX('DHM Lane Closure 1WA'!$R$11:$R$1611,MATCH(ROUNDUP((ROUNDUP((M$18*M$19/M$20)/(3600/$W42),0)),0),'DHM Lane Closure 1WA'!$Q$11:$Q$1611,0))))-ROUNDUP((M$14*1.4666/M$25)/M$23,0))*M$24))/5,0)*5)+(ROUNDUP((IF((N$14*1.4666/N$25)/N$23&gt;(IF((ROUNDUP((N$18*N$19/N$20)/(3600/$W42),0))=0,0,INDEX('DHM Lane Closure 1WA'!$R$11:$R$1611,MATCH(ROUNDUP((ROUNDUP((N$18*N$19/N$20)/(3600/$W42),0)),0),'DHM Lane Closure 1WA'!$Q$11:$Q$1611,0)))),(IF((ROUNDUP((N$18*N$19/N$20)/(3600/$W42),0))=0,0,INDEX('DHM Lane Closure 1WA'!$R$11:$R$1611,MATCH(ROUNDUP((ROUNDUP((N$18*N$19/N$20)/(3600/$W42),0)),0),'DHM Lane Closure 1WA'!$Q$11:$Q$1611,0))))*N$23,ROUNDUP((N$14*1.4666/N$25)/N$23,0)*N$23+((IF((ROUNDUP((N$18*N$19/N$20)/(3600/$W42),0))=0,0,INDEX('DHM Lane Closure 1WA'!$R$11:$R$1611,MATCH(ROUNDUP((ROUNDUP((N$18*N$19/N$20)/(3600/$W42),0)),0),'DHM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375</v>
      </c>
      <c r="Y42">
        <f t="shared" si="0"/>
        <v>1.5</v>
      </c>
    </row>
    <row r="43" spans="4:25" x14ac:dyDescent="0.25">
      <c r="E43"/>
      <c r="F43"/>
      <c r="G43"/>
      <c r="H43"/>
      <c r="I43"/>
      <c r="J43"/>
      <c r="K43"/>
      <c r="L43"/>
      <c r="M43"/>
      <c r="N43"/>
      <c r="O43"/>
      <c r="Q43">
        <v>33</v>
      </c>
      <c r="R43">
        <v>39</v>
      </c>
      <c r="W43">
        <v>330</v>
      </c>
      <c r="X43">
        <f>(ROUNDUP((IF((E$14*1.4666/E$25)/E$23&gt;(IF((ROUNDUP((E$18*E$19/E$20)/(3600/$W43),0))=0,0,INDEX('DHM Lane Closure 1WA'!$R$11:$R$1611,MATCH(ROUNDUP((ROUNDUP((E$18*E$19/E$20)/(3600/$W43),0)),0),'DHM Lane Closure 1WA'!$Q$11:$Q$1611,0)))),(IF((ROUNDUP((E$18*E$19/E$20)/(3600/$W43),0))=0,0,INDEX('DHM Lane Closure 1WA'!$R$11:$R$1611,MATCH(ROUNDUP((ROUNDUP((E$18*E$19/E$20)/(3600/$W43),0)),0),'DHM Lane Closure 1WA'!$Q$11:$Q$1611,0))))*E$23,ROUNDUP((E$14*1.4666/E$25)/E$23,0)*E$23+((IF((ROUNDUP((E$18*E$19/E$20)/(3600/$W43),0))=0,0,INDEX('DHM Lane Closure 1WA'!$R$11:$R$1611,MATCH(ROUNDUP((ROUNDUP((E$18*E$19/E$20)/(3600/$W43),0)),0),'DHM Lane Closure 1WA'!$Q$11:$Q$1611,0))))-ROUNDUP((E$14*1.4666/E$25)/E$23,0))*E$24))/5,0)*5)+(ROUNDUP((IF((F$14*1.4666/F$25)/F$23&gt;(IF((ROUNDUP((F$18*F$19/F$20)/(3600/$W43),0))=0,0,INDEX('DHM Lane Closure 1WA'!$R$11:$R$1611,MATCH(ROUNDUP((ROUNDUP((F$18*F$19/F$20)/(3600/$W43),0)),0),'DHM Lane Closure 1WA'!$Q$11:$Q$1611,0)))),(IF((ROUNDUP((F$18*F$19/F$20)/(3600/$W43),0))=0,0,INDEX('DHM Lane Closure 1WA'!$R$11:$R$1611,MATCH(ROUNDUP((ROUNDUP((F$18*F$19/F$20)/(3600/$W43),0)),0),'DHM Lane Closure 1WA'!$Q$11:$Q$1611,0))))*F$23,ROUNDUP((F$14*1.4666/F$25)/F$23,0)*F$23+((IF((ROUNDUP((F$18*F$19/F$20)/(3600/$W43),0))=0,0,INDEX('DHM Lane Closure 1WA'!$R$11:$R$1611,MATCH(ROUNDUP((ROUNDUP((F$18*F$19/F$20)/(3600/$W43),0)),0),'DHM Lane Closure 1WA'!$Q$11:$Q$1611,0))))-ROUNDUP((F$14*1.4666/F$25)/F$23,0))*F$24))/5,0)*5)+(ROUNDUP((IF((G$14*1.4666/G$25)/G$23&gt;(IF((ROUNDUP((G$18*G$19/G$20)/(3600/$W43),0))=0,0,INDEX('DHM Lane Closure 1WA'!$R$11:$R$1611,MATCH(ROUNDUP((ROUNDUP((G$18*G$19/G$20)/(3600/$W43),0)),0),'DHM Lane Closure 1WA'!$Q$11:$Q$1611,0)))),(IF((ROUNDUP((G$18*G$19/G$20)/(3600/$W43),0))=0,0,INDEX('DHM Lane Closure 1WA'!$R$11:$R$1611,MATCH(ROUNDUP((ROUNDUP((G$18*G$19/G$20)/(3600/$W43),0)),0),'DHM Lane Closure 1WA'!$Q$11:$Q$1611,0))))*G$23,ROUNDUP((G$14*1.4666/G$25)/G$23,0)*G$23+((IF((ROUNDUP((G$18*G$19/G$20)/(3600/$W43),0))=0,0,INDEX('DHM Lane Closure 1WA'!$R$11:$R$1611,MATCH(ROUNDUP((ROUNDUP((G$18*G$19/G$20)/(3600/$W43),0)),0),'DHM Lane Closure 1WA'!$Q$11:$Q$1611,0))))-ROUNDUP((G$14*1.4666/G$25)/G$23,0))*G$24))/5,0)*5)+(ROUNDUP((IF((H$14*1.4666/H$25)/H$23&gt;(IF((ROUNDUP((H$18*H$19/H$20)/(3600/$W43),0))=0,0,INDEX('DHM Lane Closure 1WA'!$R$11:$R$1611,MATCH(ROUNDUP((ROUNDUP((H$18*H$19/H$20)/(3600/$W43),0)),0),'DHM Lane Closure 1WA'!$Q$11:$Q$1611,0)))),(IF((ROUNDUP((H$18*H$19/H$20)/(3600/$W43),0))=0,0,INDEX('DHM Lane Closure 1WA'!$R$11:$R$1611,MATCH(ROUNDUP((ROUNDUP((H$18*H$19/H$20)/(3600/$W43),0)),0),'DHM Lane Closure 1WA'!$Q$11:$Q$1611,0))))*H$23,ROUNDUP((H$14*1.4666/H$25)/H$23,0)*H$23+((IF((ROUNDUP((H$18*H$19/H$20)/(3600/$W43),0))=0,0,INDEX('DHM Lane Closure 1WA'!$R$11:$R$1611,MATCH(ROUNDUP((ROUNDUP((H$18*H$19/H$20)/(3600/$W43),0)),0),'DHM Lane Closure 1WA'!$Q$11:$Q$1611,0))))-ROUNDUP((H$14*1.4666/H$25)/H$23,0))*H$24))/5,0)*5)+(ROUNDUP((IF((I$14*1.4666/I$25)/I$23&gt;(IF((ROUNDUP((I$18*I$19/I$20)/(3600/$W43),0))=0,0,INDEX('DHM Lane Closure 1WA'!$R$11:$R$1611,MATCH(ROUNDUP((ROUNDUP((I$18*I$19/I$20)/(3600/$W43),0)),0),'DHM Lane Closure 1WA'!$Q$11:$Q$1611,0)))),(IF((ROUNDUP((I$18*I$19/I$20)/(3600/$W43),0))=0,0,INDEX('DHM Lane Closure 1WA'!$R$11:$R$1611,MATCH(ROUNDUP((ROUNDUP((I$18*I$19/I$20)/(3600/$W43),0)),0),'DHM Lane Closure 1WA'!$Q$11:$Q$1611,0))))*I$23,ROUNDUP((I$14*1.4666/I$25)/I$23,0)*I$23+((IF((ROUNDUP((I$18*I$19/I$20)/(3600/$W43),0))=0,0,INDEX('DHM Lane Closure 1WA'!$R$11:$R$1611,MATCH(ROUNDUP((ROUNDUP((I$18*I$19/I$20)/(3600/$W43),0)),0),'DHM Lane Closure 1WA'!$Q$11:$Q$1611,0))))-ROUNDUP((I$14*1.4666/I$25)/I$23,0))*I$24))/5,0)*5)+(ROUNDUP((IF((J$14*1.4666/J$25)/J$23&gt;(IF((ROUNDUP((J$18*J$19/J$20)/(3600/$W43),0))=0,0,INDEX('DHM Lane Closure 1WA'!$R$11:$R$1611,MATCH(ROUNDUP((ROUNDUP((J$18*J$19/J$20)/(3600/$W43),0)),0),'DHM Lane Closure 1WA'!$Q$11:$Q$1611,0)))),(IF((ROUNDUP((J$18*J$19/J$20)/(3600/$W43),0))=0,0,INDEX('DHM Lane Closure 1WA'!$R$11:$R$1611,MATCH(ROUNDUP((ROUNDUP((J$18*J$19/J$20)/(3600/$W43),0)),0),'DHM Lane Closure 1WA'!$Q$11:$Q$1611,0))))*J$23,ROUNDUP((J$14*1.4666/J$25)/J$23,0)*J$23+((IF((ROUNDUP((J$18*J$19/J$20)/(3600/$W43),0))=0,0,INDEX('DHM Lane Closure 1WA'!$R$11:$R$1611,MATCH(ROUNDUP((ROUNDUP((J$18*J$19/J$20)/(3600/$W43),0)),0),'DHM Lane Closure 1WA'!$Q$11:$Q$1611,0))))-ROUNDUP((J$14*1.4666/J$25)/J$23,0))*J$24))/5,0)*5)+(ROUNDUP((IF((K$14*1.4666/K$25)/K$23&gt;(IF((ROUNDUP((K$18*K$19/K$20)/(3600/$W43),0))=0,0,INDEX('DHM Lane Closure 1WA'!$R$11:$R$1611,MATCH(ROUNDUP((ROUNDUP((K$18*K$19/K$20)/(3600/$W43),0)),0),'DHM Lane Closure 1WA'!$Q$11:$Q$1611,0)))),(IF((ROUNDUP((K$18*K$19/K$20)/(3600/$W43),0))=0,0,INDEX('DHM Lane Closure 1WA'!$R$11:$R$1611,MATCH(ROUNDUP((ROUNDUP((K$18*K$19/K$20)/(3600/$W43),0)),0),'DHM Lane Closure 1WA'!$Q$11:$Q$1611,0))))*K$23,ROUNDUP((K$14*1.4666/K$25)/K$23,0)*K$23+((IF((ROUNDUP((K$18*K$19/K$20)/(3600/$W43),0))=0,0,INDEX('DHM Lane Closure 1WA'!$R$11:$R$1611,MATCH(ROUNDUP((ROUNDUP((K$18*K$19/K$20)/(3600/$W43),0)),0),'DHM Lane Closure 1WA'!$Q$11:$Q$1611,0))))-ROUNDUP((K$14*1.4666/K$25)/K$23,0))*K$24))/5,0)*5)+(ROUNDUP((IF((L$14*1.4666/L$25)/L$23&gt;(IF((ROUNDUP((L$18*L$19/L$20)/(3600/$W43),0))=0,0,INDEX('DHM Lane Closure 1WA'!$R$11:$R$1611,MATCH(ROUNDUP((ROUNDUP((L$18*L$19/L$20)/(3600/$W43),0)),0),'DHM Lane Closure 1WA'!$Q$11:$Q$1611,0)))),(IF((ROUNDUP((L$18*L$19/L$20)/(3600/$W43),0))=0,0,INDEX('DHM Lane Closure 1WA'!$R$11:$R$1611,MATCH(ROUNDUP((ROUNDUP((L$18*L$19/L$20)/(3600/$W43),0)),0),'DHM Lane Closure 1WA'!$Q$11:$Q$1611,0))))*L$23,ROUNDUP((L$14*1.4666/L$25)/L$23,0)*L$23+((IF((ROUNDUP((L$18*L$19/L$20)/(3600/$W43),0))=0,0,INDEX('DHM Lane Closure 1WA'!$R$11:$R$1611,MATCH(ROUNDUP((ROUNDUP((L$18*L$19/L$20)/(3600/$W43),0)),0),'DHM Lane Closure 1WA'!$Q$11:$Q$1611,0))))-ROUNDUP((L$14*1.4666/L$25)/L$23,0))*L$24))/5,0)*5)+(ROUNDUP((IF((M$14*1.4666/M$25)/M$23&gt;(IF((ROUNDUP((M$18*M$19/M$20)/(3600/$W43),0))=0,0,INDEX('DHM Lane Closure 1WA'!$R$11:$R$1611,MATCH(ROUNDUP((ROUNDUP((M$18*M$19/M$20)/(3600/$W43),0)),0),'DHM Lane Closure 1WA'!$Q$11:$Q$1611,0)))),(IF((ROUNDUP((M$18*M$19/M$20)/(3600/$W43),0))=0,0,INDEX('DHM Lane Closure 1WA'!$R$11:$R$1611,MATCH(ROUNDUP((ROUNDUP((M$18*M$19/M$20)/(3600/$W43),0)),0),'DHM Lane Closure 1WA'!$Q$11:$Q$1611,0))))*M$23,ROUNDUP((M$14*1.4666/M$25)/M$23,0)*M$23+((IF((ROUNDUP((M$18*M$19/M$20)/(3600/$W43),0))=0,0,INDEX('DHM Lane Closure 1WA'!$R$11:$R$1611,MATCH(ROUNDUP((ROUNDUP((M$18*M$19/M$20)/(3600/$W43),0)),0),'DHM Lane Closure 1WA'!$Q$11:$Q$1611,0))))-ROUNDUP((M$14*1.4666/M$25)/M$23,0))*M$24))/5,0)*5)+(ROUNDUP((IF((N$14*1.4666/N$25)/N$23&gt;(IF((ROUNDUP((N$18*N$19/N$20)/(3600/$W43),0))=0,0,INDEX('DHM Lane Closure 1WA'!$R$11:$R$1611,MATCH(ROUNDUP((ROUNDUP((N$18*N$19/N$20)/(3600/$W43),0)),0),'DHM Lane Closure 1WA'!$Q$11:$Q$1611,0)))),(IF((ROUNDUP((N$18*N$19/N$20)/(3600/$W43),0))=0,0,INDEX('DHM Lane Closure 1WA'!$R$11:$R$1611,MATCH(ROUNDUP((ROUNDUP((N$18*N$19/N$20)/(3600/$W43),0)),0),'DHM Lane Closure 1WA'!$Q$11:$Q$1611,0))))*N$23,ROUNDUP((N$14*1.4666/N$25)/N$23,0)*N$23+((IF((ROUNDUP((N$18*N$19/N$20)/(3600/$W43),0))=0,0,INDEX('DHM Lane Closure 1WA'!$R$11:$R$1611,MATCH(ROUNDUP((ROUNDUP((N$18*N$19/N$20)/(3600/$W43),0)),0),'DHM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380</v>
      </c>
      <c r="Y43">
        <f t="shared" si="0"/>
        <v>1.5</v>
      </c>
    </row>
    <row r="44" spans="4:25" x14ac:dyDescent="0.25">
      <c r="E44"/>
      <c r="F44"/>
      <c r="G44"/>
      <c r="H44"/>
      <c r="I44"/>
      <c r="J44"/>
      <c r="K44"/>
      <c r="L44"/>
      <c r="M44"/>
      <c r="N44"/>
      <c r="O44"/>
      <c r="Q44">
        <v>34</v>
      </c>
      <c r="R44">
        <v>41</v>
      </c>
      <c r="W44">
        <v>340</v>
      </c>
      <c r="X44">
        <f>(ROUNDUP((IF((E$14*1.4666/E$25)/E$23&gt;(IF((ROUNDUP((E$18*E$19/E$20)/(3600/$W44),0))=0,0,INDEX('DHM Lane Closure 1WA'!$R$11:$R$1611,MATCH(ROUNDUP((ROUNDUP((E$18*E$19/E$20)/(3600/$W44),0)),0),'DHM Lane Closure 1WA'!$Q$11:$Q$1611,0)))),(IF((ROUNDUP((E$18*E$19/E$20)/(3600/$W44),0))=0,0,INDEX('DHM Lane Closure 1WA'!$R$11:$R$1611,MATCH(ROUNDUP((ROUNDUP((E$18*E$19/E$20)/(3600/$W44),0)),0),'DHM Lane Closure 1WA'!$Q$11:$Q$1611,0))))*E$23,ROUNDUP((E$14*1.4666/E$25)/E$23,0)*E$23+((IF((ROUNDUP((E$18*E$19/E$20)/(3600/$W44),0))=0,0,INDEX('DHM Lane Closure 1WA'!$R$11:$R$1611,MATCH(ROUNDUP((ROUNDUP((E$18*E$19/E$20)/(3600/$W44),0)),0),'DHM Lane Closure 1WA'!$Q$11:$Q$1611,0))))-ROUNDUP((E$14*1.4666/E$25)/E$23,0))*E$24))/5,0)*5)+(ROUNDUP((IF((F$14*1.4666/F$25)/F$23&gt;(IF((ROUNDUP((F$18*F$19/F$20)/(3600/$W44),0))=0,0,INDEX('DHM Lane Closure 1WA'!$R$11:$R$1611,MATCH(ROUNDUP((ROUNDUP((F$18*F$19/F$20)/(3600/$W44),0)),0),'DHM Lane Closure 1WA'!$Q$11:$Q$1611,0)))),(IF((ROUNDUP((F$18*F$19/F$20)/(3600/$W44),0))=0,0,INDEX('DHM Lane Closure 1WA'!$R$11:$R$1611,MATCH(ROUNDUP((ROUNDUP((F$18*F$19/F$20)/(3600/$W44),0)),0),'DHM Lane Closure 1WA'!$Q$11:$Q$1611,0))))*F$23,ROUNDUP((F$14*1.4666/F$25)/F$23,0)*F$23+((IF((ROUNDUP((F$18*F$19/F$20)/(3600/$W44),0))=0,0,INDEX('DHM Lane Closure 1WA'!$R$11:$R$1611,MATCH(ROUNDUP((ROUNDUP((F$18*F$19/F$20)/(3600/$W44),0)),0),'DHM Lane Closure 1WA'!$Q$11:$Q$1611,0))))-ROUNDUP((F$14*1.4666/F$25)/F$23,0))*F$24))/5,0)*5)+(ROUNDUP((IF((G$14*1.4666/G$25)/G$23&gt;(IF((ROUNDUP((G$18*G$19/G$20)/(3600/$W44),0))=0,0,INDEX('DHM Lane Closure 1WA'!$R$11:$R$1611,MATCH(ROUNDUP((ROUNDUP((G$18*G$19/G$20)/(3600/$W44),0)),0),'DHM Lane Closure 1WA'!$Q$11:$Q$1611,0)))),(IF((ROUNDUP((G$18*G$19/G$20)/(3600/$W44),0))=0,0,INDEX('DHM Lane Closure 1WA'!$R$11:$R$1611,MATCH(ROUNDUP((ROUNDUP((G$18*G$19/G$20)/(3600/$W44),0)),0),'DHM Lane Closure 1WA'!$Q$11:$Q$1611,0))))*G$23,ROUNDUP((G$14*1.4666/G$25)/G$23,0)*G$23+((IF((ROUNDUP((G$18*G$19/G$20)/(3600/$W44),0))=0,0,INDEX('DHM Lane Closure 1WA'!$R$11:$R$1611,MATCH(ROUNDUP((ROUNDUP((G$18*G$19/G$20)/(3600/$W44),0)),0),'DHM Lane Closure 1WA'!$Q$11:$Q$1611,0))))-ROUNDUP((G$14*1.4666/G$25)/G$23,0))*G$24))/5,0)*5)+(ROUNDUP((IF((H$14*1.4666/H$25)/H$23&gt;(IF((ROUNDUP((H$18*H$19/H$20)/(3600/$W44),0))=0,0,INDEX('DHM Lane Closure 1WA'!$R$11:$R$1611,MATCH(ROUNDUP((ROUNDUP((H$18*H$19/H$20)/(3600/$W44),0)),0),'DHM Lane Closure 1WA'!$Q$11:$Q$1611,0)))),(IF((ROUNDUP((H$18*H$19/H$20)/(3600/$W44),0))=0,0,INDEX('DHM Lane Closure 1WA'!$R$11:$R$1611,MATCH(ROUNDUP((ROUNDUP((H$18*H$19/H$20)/(3600/$W44),0)),0),'DHM Lane Closure 1WA'!$Q$11:$Q$1611,0))))*H$23,ROUNDUP((H$14*1.4666/H$25)/H$23,0)*H$23+((IF((ROUNDUP((H$18*H$19/H$20)/(3600/$W44),0))=0,0,INDEX('DHM Lane Closure 1WA'!$R$11:$R$1611,MATCH(ROUNDUP((ROUNDUP((H$18*H$19/H$20)/(3600/$W44),0)),0),'DHM Lane Closure 1WA'!$Q$11:$Q$1611,0))))-ROUNDUP((H$14*1.4666/H$25)/H$23,0))*H$24))/5,0)*5)+(ROUNDUP((IF((I$14*1.4666/I$25)/I$23&gt;(IF((ROUNDUP((I$18*I$19/I$20)/(3600/$W44),0))=0,0,INDEX('DHM Lane Closure 1WA'!$R$11:$R$1611,MATCH(ROUNDUP((ROUNDUP((I$18*I$19/I$20)/(3600/$W44),0)),0),'DHM Lane Closure 1WA'!$Q$11:$Q$1611,0)))),(IF((ROUNDUP((I$18*I$19/I$20)/(3600/$W44),0))=0,0,INDEX('DHM Lane Closure 1WA'!$R$11:$R$1611,MATCH(ROUNDUP((ROUNDUP((I$18*I$19/I$20)/(3600/$W44),0)),0),'DHM Lane Closure 1WA'!$Q$11:$Q$1611,0))))*I$23,ROUNDUP((I$14*1.4666/I$25)/I$23,0)*I$23+((IF((ROUNDUP((I$18*I$19/I$20)/(3600/$W44),0))=0,0,INDEX('DHM Lane Closure 1WA'!$R$11:$R$1611,MATCH(ROUNDUP((ROUNDUP((I$18*I$19/I$20)/(3600/$W44),0)),0),'DHM Lane Closure 1WA'!$Q$11:$Q$1611,0))))-ROUNDUP((I$14*1.4666/I$25)/I$23,0))*I$24))/5,0)*5)+(ROUNDUP((IF((J$14*1.4666/J$25)/J$23&gt;(IF((ROUNDUP((J$18*J$19/J$20)/(3600/$W44),0))=0,0,INDEX('DHM Lane Closure 1WA'!$R$11:$R$1611,MATCH(ROUNDUP((ROUNDUP((J$18*J$19/J$20)/(3600/$W44),0)),0),'DHM Lane Closure 1WA'!$Q$11:$Q$1611,0)))),(IF((ROUNDUP((J$18*J$19/J$20)/(3600/$W44),0))=0,0,INDEX('DHM Lane Closure 1WA'!$R$11:$R$1611,MATCH(ROUNDUP((ROUNDUP((J$18*J$19/J$20)/(3600/$W44),0)),0),'DHM Lane Closure 1WA'!$Q$11:$Q$1611,0))))*J$23,ROUNDUP((J$14*1.4666/J$25)/J$23,0)*J$23+((IF((ROUNDUP((J$18*J$19/J$20)/(3600/$W44),0))=0,0,INDEX('DHM Lane Closure 1WA'!$R$11:$R$1611,MATCH(ROUNDUP((ROUNDUP((J$18*J$19/J$20)/(3600/$W44),0)),0),'DHM Lane Closure 1WA'!$Q$11:$Q$1611,0))))-ROUNDUP((J$14*1.4666/J$25)/J$23,0))*J$24))/5,0)*5)+(ROUNDUP((IF((K$14*1.4666/K$25)/K$23&gt;(IF((ROUNDUP((K$18*K$19/K$20)/(3600/$W44),0))=0,0,INDEX('DHM Lane Closure 1WA'!$R$11:$R$1611,MATCH(ROUNDUP((ROUNDUP((K$18*K$19/K$20)/(3600/$W44),0)),0),'DHM Lane Closure 1WA'!$Q$11:$Q$1611,0)))),(IF((ROUNDUP((K$18*K$19/K$20)/(3600/$W44),0))=0,0,INDEX('DHM Lane Closure 1WA'!$R$11:$R$1611,MATCH(ROUNDUP((ROUNDUP((K$18*K$19/K$20)/(3600/$W44),0)),0),'DHM Lane Closure 1WA'!$Q$11:$Q$1611,0))))*K$23,ROUNDUP((K$14*1.4666/K$25)/K$23,0)*K$23+((IF((ROUNDUP((K$18*K$19/K$20)/(3600/$W44),0))=0,0,INDEX('DHM Lane Closure 1WA'!$R$11:$R$1611,MATCH(ROUNDUP((ROUNDUP((K$18*K$19/K$20)/(3600/$W44),0)),0),'DHM Lane Closure 1WA'!$Q$11:$Q$1611,0))))-ROUNDUP((K$14*1.4666/K$25)/K$23,0))*K$24))/5,0)*5)+(ROUNDUP((IF((L$14*1.4666/L$25)/L$23&gt;(IF((ROUNDUP((L$18*L$19/L$20)/(3600/$W44),0))=0,0,INDEX('DHM Lane Closure 1WA'!$R$11:$R$1611,MATCH(ROUNDUP((ROUNDUP((L$18*L$19/L$20)/(3600/$W44),0)),0),'DHM Lane Closure 1WA'!$Q$11:$Q$1611,0)))),(IF((ROUNDUP((L$18*L$19/L$20)/(3600/$W44),0))=0,0,INDEX('DHM Lane Closure 1WA'!$R$11:$R$1611,MATCH(ROUNDUP((ROUNDUP((L$18*L$19/L$20)/(3600/$W44),0)),0),'DHM Lane Closure 1WA'!$Q$11:$Q$1611,0))))*L$23,ROUNDUP((L$14*1.4666/L$25)/L$23,0)*L$23+((IF((ROUNDUP((L$18*L$19/L$20)/(3600/$W44),0))=0,0,INDEX('DHM Lane Closure 1WA'!$R$11:$R$1611,MATCH(ROUNDUP((ROUNDUP((L$18*L$19/L$20)/(3600/$W44),0)),0),'DHM Lane Closure 1WA'!$Q$11:$Q$1611,0))))-ROUNDUP((L$14*1.4666/L$25)/L$23,0))*L$24))/5,0)*5)+(ROUNDUP((IF((M$14*1.4666/M$25)/M$23&gt;(IF((ROUNDUP((M$18*M$19/M$20)/(3600/$W44),0))=0,0,INDEX('DHM Lane Closure 1WA'!$R$11:$R$1611,MATCH(ROUNDUP((ROUNDUP((M$18*M$19/M$20)/(3600/$W44),0)),0),'DHM Lane Closure 1WA'!$Q$11:$Q$1611,0)))),(IF((ROUNDUP((M$18*M$19/M$20)/(3600/$W44),0))=0,0,INDEX('DHM Lane Closure 1WA'!$R$11:$R$1611,MATCH(ROUNDUP((ROUNDUP((M$18*M$19/M$20)/(3600/$W44),0)),0),'DHM Lane Closure 1WA'!$Q$11:$Q$1611,0))))*M$23,ROUNDUP((M$14*1.4666/M$25)/M$23,0)*M$23+((IF((ROUNDUP((M$18*M$19/M$20)/(3600/$W44),0))=0,0,INDEX('DHM Lane Closure 1WA'!$R$11:$R$1611,MATCH(ROUNDUP((ROUNDUP((M$18*M$19/M$20)/(3600/$W44),0)),0),'DHM Lane Closure 1WA'!$Q$11:$Q$1611,0))))-ROUNDUP((M$14*1.4666/M$25)/M$23,0))*M$24))/5,0)*5)+(ROUNDUP((IF((N$14*1.4666/N$25)/N$23&gt;(IF((ROUNDUP((N$18*N$19/N$20)/(3600/$W44),0))=0,0,INDEX('DHM Lane Closure 1WA'!$R$11:$R$1611,MATCH(ROUNDUP((ROUNDUP((N$18*N$19/N$20)/(3600/$W44),0)),0),'DHM Lane Closure 1WA'!$Q$11:$Q$1611,0)))),(IF((ROUNDUP((N$18*N$19/N$20)/(3600/$W44),0))=0,0,INDEX('DHM Lane Closure 1WA'!$R$11:$R$1611,MATCH(ROUNDUP((ROUNDUP((N$18*N$19/N$20)/(3600/$W44),0)),0),'DHM Lane Closure 1WA'!$Q$11:$Q$1611,0))))*N$23,ROUNDUP((N$14*1.4666/N$25)/N$23,0)*N$23+((IF((ROUNDUP((N$18*N$19/N$20)/(3600/$W44),0))=0,0,INDEX('DHM Lane Closure 1WA'!$R$11:$R$1611,MATCH(ROUNDUP((ROUNDUP((N$18*N$19/N$20)/(3600/$W44),0)),0),'DHM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385</v>
      </c>
      <c r="Y44">
        <f t="shared" si="0"/>
        <v>1.5</v>
      </c>
    </row>
    <row r="45" spans="4:25" x14ac:dyDescent="0.25">
      <c r="E45"/>
      <c r="F45"/>
      <c r="G45"/>
      <c r="H45"/>
      <c r="I45"/>
      <c r="J45"/>
      <c r="K45"/>
      <c r="L45"/>
      <c r="M45"/>
      <c r="N45"/>
      <c r="O45"/>
      <c r="Q45">
        <v>35</v>
      </c>
      <c r="R45">
        <v>42</v>
      </c>
      <c r="W45">
        <v>350</v>
      </c>
      <c r="X45">
        <f>(ROUNDUP((IF((E$14*1.4666/E$25)/E$23&gt;(IF((ROUNDUP((E$18*E$19/E$20)/(3600/$W45),0))=0,0,INDEX('DHM Lane Closure 1WA'!$R$11:$R$1611,MATCH(ROUNDUP((ROUNDUP((E$18*E$19/E$20)/(3600/$W45),0)),0),'DHM Lane Closure 1WA'!$Q$11:$Q$1611,0)))),(IF((ROUNDUP((E$18*E$19/E$20)/(3600/$W45),0))=0,0,INDEX('DHM Lane Closure 1WA'!$R$11:$R$1611,MATCH(ROUNDUP((ROUNDUP((E$18*E$19/E$20)/(3600/$W45),0)),0),'DHM Lane Closure 1WA'!$Q$11:$Q$1611,0))))*E$23,ROUNDUP((E$14*1.4666/E$25)/E$23,0)*E$23+((IF((ROUNDUP((E$18*E$19/E$20)/(3600/$W45),0))=0,0,INDEX('DHM Lane Closure 1WA'!$R$11:$R$1611,MATCH(ROUNDUP((ROUNDUP((E$18*E$19/E$20)/(3600/$W45),0)),0),'DHM Lane Closure 1WA'!$Q$11:$Q$1611,0))))-ROUNDUP((E$14*1.4666/E$25)/E$23,0))*E$24))/5,0)*5)+(ROUNDUP((IF((F$14*1.4666/F$25)/F$23&gt;(IF((ROUNDUP((F$18*F$19/F$20)/(3600/$W45),0))=0,0,INDEX('DHM Lane Closure 1WA'!$R$11:$R$1611,MATCH(ROUNDUP((ROUNDUP((F$18*F$19/F$20)/(3600/$W45),0)),0),'DHM Lane Closure 1WA'!$Q$11:$Q$1611,0)))),(IF((ROUNDUP((F$18*F$19/F$20)/(3600/$W45),0))=0,0,INDEX('DHM Lane Closure 1WA'!$R$11:$R$1611,MATCH(ROUNDUP((ROUNDUP((F$18*F$19/F$20)/(3600/$W45),0)),0),'DHM Lane Closure 1WA'!$Q$11:$Q$1611,0))))*F$23,ROUNDUP((F$14*1.4666/F$25)/F$23,0)*F$23+((IF((ROUNDUP((F$18*F$19/F$20)/(3600/$W45),0))=0,0,INDEX('DHM Lane Closure 1WA'!$R$11:$R$1611,MATCH(ROUNDUP((ROUNDUP((F$18*F$19/F$20)/(3600/$W45),0)),0),'DHM Lane Closure 1WA'!$Q$11:$Q$1611,0))))-ROUNDUP((F$14*1.4666/F$25)/F$23,0))*F$24))/5,0)*5)+(ROUNDUP((IF((G$14*1.4666/G$25)/G$23&gt;(IF((ROUNDUP((G$18*G$19/G$20)/(3600/$W45),0))=0,0,INDEX('DHM Lane Closure 1WA'!$R$11:$R$1611,MATCH(ROUNDUP((ROUNDUP((G$18*G$19/G$20)/(3600/$W45),0)),0),'DHM Lane Closure 1WA'!$Q$11:$Q$1611,0)))),(IF((ROUNDUP((G$18*G$19/G$20)/(3600/$W45),0))=0,0,INDEX('DHM Lane Closure 1WA'!$R$11:$R$1611,MATCH(ROUNDUP((ROUNDUP((G$18*G$19/G$20)/(3600/$W45),0)),0),'DHM Lane Closure 1WA'!$Q$11:$Q$1611,0))))*G$23,ROUNDUP((G$14*1.4666/G$25)/G$23,0)*G$23+((IF((ROUNDUP((G$18*G$19/G$20)/(3600/$W45),0))=0,0,INDEX('DHM Lane Closure 1WA'!$R$11:$R$1611,MATCH(ROUNDUP((ROUNDUP((G$18*G$19/G$20)/(3600/$W45),0)),0),'DHM Lane Closure 1WA'!$Q$11:$Q$1611,0))))-ROUNDUP((G$14*1.4666/G$25)/G$23,0))*G$24))/5,0)*5)+(ROUNDUP((IF((H$14*1.4666/H$25)/H$23&gt;(IF((ROUNDUP((H$18*H$19/H$20)/(3600/$W45),0))=0,0,INDEX('DHM Lane Closure 1WA'!$R$11:$R$1611,MATCH(ROUNDUP((ROUNDUP((H$18*H$19/H$20)/(3600/$W45),0)),0),'DHM Lane Closure 1WA'!$Q$11:$Q$1611,0)))),(IF((ROUNDUP((H$18*H$19/H$20)/(3600/$W45),0))=0,0,INDEX('DHM Lane Closure 1WA'!$R$11:$R$1611,MATCH(ROUNDUP((ROUNDUP((H$18*H$19/H$20)/(3600/$W45),0)),0),'DHM Lane Closure 1WA'!$Q$11:$Q$1611,0))))*H$23,ROUNDUP((H$14*1.4666/H$25)/H$23,0)*H$23+((IF((ROUNDUP((H$18*H$19/H$20)/(3600/$W45),0))=0,0,INDEX('DHM Lane Closure 1WA'!$R$11:$R$1611,MATCH(ROUNDUP((ROUNDUP((H$18*H$19/H$20)/(3600/$W45),0)),0),'DHM Lane Closure 1WA'!$Q$11:$Q$1611,0))))-ROUNDUP((H$14*1.4666/H$25)/H$23,0))*H$24))/5,0)*5)+(ROUNDUP((IF((I$14*1.4666/I$25)/I$23&gt;(IF((ROUNDUP((I$18*I$19/I$20)/(3600/$W45),0))=0,0,INDEX('DHM Lane Closure 1WA'!$R$11:$R$1611,MATCH(ROUNDUP((ROUNDUP((I$18*I$19/I$20)/(3600/$W45),0)),0),'DHM Lane Closure 1WA'!$Q$11:$Q$1611,0)))),(IF((ROUNDUP((I$18*I$19/I$20)/(3600/$W45),0))=0,0,INDEX('DHM Lane Closure 1WA'!$R$11:$R$1611,MATCH(ROUNDUP((ROUNDUP((I$18*I$19/I$20)/(3600/$W45),0)),0),'DHM Lane Closure 1WA'!$Q$11:$Q$1611,0))))*I$23,ROUNDUP((I$14*1.4666/I$25)/I$23,0)*I$23+((IF((ROUNDUP((I$18*I$19/I$20)/(3600/$W45),0))=0,0,INDEX('DHM Lane Closure 1WA'!$R$11:$R$1611,MATCH(ROUNDUP((ROUNDUP((I$18*I$19/I$20)/(3600/$W45),0)),0),'DHM Lane Closure 1WA'!$Q$11:$Q$1611,0))))-ROUNDUP((I$14*1.4666/I$25)/I$23,0))*I$24))/5,0)*5)+(ROUNDUP((IF((J$14*1.4666/J$25)/J$23&gt;(IF((ROUNDUP((J$18*J$19/J$20)/(3600/$W45),0))=0,0,INDEX('DHM Lane Closure 1WA'!$R$11:$R$1611,MATCH(ROUNDUP((ROUNDUP((J$18*J$19/J$20)/(3600/$W45),0)),0),'DHM Lane Closure 1WA'!$Q$11:$Q$1611,0)))),(IF((ROUNDUP((J$18*J$19/J$20)/(3600/$W45),0))=0,0,INDEX('DHM Lane Closure 1WA'!$R$11:$R$1611,MATCH(ROUNDUP((ROUNDUP((J$18*J$19/J$20)/(3600/$W45),0)),0),'DHM Lane Closure 1WA'!$Q$11:$Q$1611,0))))*J$23,ROUNDUP((J$14*1.4666/J$25)/J$23,0)*J$23+((IF((ROUNDUP((J$18*J$19/J$20)/(3600/$W45),0))=0,0,INDEX('DHM Lane Closure 1WA'!$R$11:$R$1611,MATCH(ROUNDUP((ROUNDUP((J$18*J$19/J$20)/(3600/$W45),0)),0),'DHM Lane Closure 1WA'!$Q$11:$Q$1611,0))))-ROUNDUP((J$14*1.4666/J$25)/J$23,0))*J$24))/5,0)*5)+(ROUNDUP((IF((K$14*1.4666/K$25)/K$23&gt;(IF((ROUNDUP((K$18*K$19/K$20)/(3600/$W45),0))=0,0,INDEX('DHM Lane Closure 1WA'!$R$11:$R$1611,MATCH(ROUNDUP((ROUNDUP((K$18*K$19/K$20)/(3600/$W45),0)),0),'DHM Lane Closure 1WA'!$Q$11:$Q$1611,0)))),(IF((ROUNDUP((K$18*K$19/K$20)/(3600/$W45),0))=0,0,INDEX('DHM Lane Closure 1WA'!$R$11:$R$1611,MATCH(ROUNDUP((ROUNDUP((K$18*K$19/K$20)/(3600/$W45),0)),0),'DHM Lane Closure 1WA'!$Q$11:$Q$1611,0))))*K$23,ROUNDUP((K$14*1.4666/K$25)/K$23,0)*K$23+((IF((ROUNDUP((K$18*K$19/K$20)/(3600/$W45),0))=0,0,INDEX('DHM Lane Closure 1WA'!$R$11:$R$1611,MATCH(ROUNDUP((ROUNDUP((K$18*K$19/K$20)/(3600/$W45),0)),0),'DHM Lane Closure 1WA'!$Q$11:$Q$1611,0))))-ROUNDUP((K$14*1.4666/K$25)/K$23,0))*K$24))/5,0)*5)+(ROUNDUP((IF((L$14*1.4666/L$25)/L$23&gt;(IF((ROUNDUP((L$18*L$19/L$20)/(3600/$W45),0))=0,0,INDEX('DHM Lane Closure 1WA'!$R$11:$R$1611,MATCH(ROUNDUP((ROUNDUP((L$18*L$19/L$20)/(3600/$W45),0)),0),'DHM Lane Closure 1WA'!$Q$11:$Q$1611,0)))),(IF((ROUNDUP((L$18*L$19/L$20)/(3600/$W45),0))=0,0,INDEX('DHM Lane Closure 1WA'!$R$11:$R$1611,MATCH(ROUNDUP((ROUNDUP((L$18*L$19/L$20)/(3600/$W45),0)),0),'DHM Lane Closure 1WA'!$Q$11:$Q$1611,0))))*L$23,ROUNDUP((L$14*1.4666/L$25)/L$23,0)*L$23+((IF((ROUNDUP((L$18*L$19/L$20)/(3600/$W45),0))=0,0,INDEX('DHM Lane Closure 1WA'!$R$11:$R$1611,MATCH(ROUNDUP((ROUNDUP((L$18*L$19/L$20)/(3600/$W45),0)),0),'DHM Lane Closure 1WA'!$Q$11:$Q$1611,0))))-ROUNDUP((L$14*1.4666/L$25)/L$23,0))*L$24))/5,0)*5)+(ROUNDUP((IF((M$14*1.4666/M$25)/M$23&gt;(IF((ROUNDUP((M$18*M$19/M$20)/(3600/$W45),0))=0,0,INDEX('DHM Lane Closure 1WA'!$R$11:$R$1611,MATCH(ROUNDUP((ROUNDUP((M$18*M$19/M$20)/(3600/$W45),0)),0),'DHM Lane Closure 1WA'!$Q$11:$Q$1611,0)))),(IF((ROUNDUP((M$18*M$19/M$20)/(3600/$W45),0))=0,0,INDEX('DHM Lane Closure 1WA'!$R$11:$R$1611,MATCH(ROUNDUP((ROUNDUP((M$18*M$19/M$20)/(3600/$W45),0)),0),'DHM Lane Closure 1WA'!$Q$11:$Q$1611,0))))*M$23,ROUNDUP((M$14*1.4666/M$25)/M$23,0)*M$23+((IF((ROUNDUP((M$18*M$19/M$20)/(3600/$W45),0))=0,0,INDEX('DHM Lane Closure 1WA'!$R$11:$R$1611,MATCH(ROUNDUP((ROUNDUP((M$18*M$19/M$20)/(3600/$W45),0)),0),'DHM Lane Closure 1WA'!$Q$11:$Q$1611,0))))-ROUNDUP((M$14*1.4666/M$25)/M$23,0))*M$24))/5,0)*5)+(ROUNDUP((IF((N$14*1.4666/N$25)/N$23&gt;(IF((ROUNDUP((N$18*N$19/N$20)/(3600/$W45),0))=0,0,INDEX('DHM Lane Closure 1WA'!$R$11:$R$1611,MATCH(ROUNDUP((ROUNDUP((N$18*N$19/N$20)/(3600/$W45),0)),0),'DHM Lane Closure 1WA'!$Q$11:$Q$1611,0)))),(IF((ROUNDUP((N$18*N$19/N$20)/(3600/$W45),0))=0,0,INDEX('DHM Lane Closure 1WA'!$R$11:$R$1611,MATCH(ROUNDUP((ROUNDUP((N$18*N$19/N$20)/(3600/$W45),0)),0),'DHM Lane Closure 1WA'!$Q$11:$Q$1611,0))))*N$23,ROUNDUP((N$14*1.4666/N$25)/N$23,0)*N$23+((IF((ROUNDUP((N$18*N$19/N$20)/(3600/$W45),0))=0,0,INDEX('DHM Lane Closure 1WA'!$R$11:$R$1611,MATCH(ROUNDUP((ROUNDUP((N$18*N$19/N$20)/(3600/$W45),0)),0),'DHM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395</v>
      </c>
      <c r="Y45">
        <f t="shared" si="0"/>
        <v>1.5</v>
      </c>
    </row>
    <row r="46" spans="4:25" x14ac:dyDescent="0.25">
      <c r="E46"/>
      <c r="F46"/>
      <c r="G46"/>
      <c r="H46"/>
      <c r="I46"/>
      <c r="J46"/>
      <c r="K46"/>
      <c r="L46"/>
      <c r="M46"/>
      <c r="N46"/>
      <c r="O46"/>
      <c r="Q46">
        <v>36</v>
      </c>
      <c r="R46">
        <v>43</v>
      </c>
      <c r="W46">
        <v>360</v>
      </c>
      <c r="X46">
        <f>(ROUNDUP((IF((E$14*1.4666/E$25)/E$23&gt;(IF((ROUNDUP((E$18*E$19/E$20)/(3600/$W46),0))=0,0,INDEX('DHM Lane Closure 1WA'!$R$11:$R$1611,MATCH(ROUNDUP((ROUNDUP((E$18*E$19/E$20)/(3600/$W46),0)),0),'DHM Lane Closure 1WA'!$Q$11:$Q$1611,0)))),(IF((ROUNDUP((E$18*E$19/E$20)/(3600/$W46),0))=0,0,INDEX('DHM Lane Closure 1WA'!$R$11:$R$1611,MATCH(ROUNDUP((ROUNDUP((E$18*E$19/E$20)/(3600/$W46),0)),0),'DHM Lane Closure 1WA'!$Q$11:$Q$1611,0))))*E$23,ROUNDUP((E$14*1.4666/E$25)/E$23,0)*E$23+((IF((ROUNDUP((E$18*E$19/E$20)/(3600/$W46),0))=0,0,INDEX('DHM Lane Closure 1WA'!$R$11:$R$1611,MATCH(ROUNDUP((ROUNDUP((E$18*E$19/E$20)/(3600/$W46),0)),0),'DHM Lane Closure 1WA'!$Q$11:$Q$1611,0))))-ROUNDUP((E$14*1.4666/E$25)/E$23,0))*E$24))/5,0)*5)+(ROUNDUP((IF((F$14*1.4666/F$25)/F$23&gt;(IF((ROUNDUP((F$18*F$19/F$20)/(3600/$W46),0))=0,0,INDEX('DHM Lane Closure 1WA'!$R$11:$R$1611,MATCH(ROUNDUP((ROUNDUP((F$18*F$19/F$20)/(3600/$W46),0)),0),'DHM Lane Closure 1WA'!$Q$11:$Q$1611,0)))),(IF((ROUNDUP((F$18*F$19/F$20)/(3600/$W46),0))=0,0,INDEX('DHM Lane Closure 1WA'!$R$11:$R$1611,MATCH(ROUNDUP((ROUNDUP((F$18*F$19/F$20)/(3600/$W46),0)),0),'DHM Lane Closure 1WA'!$Q$11:$Q$1611,0))))*F$23,ROUNDUP((F$14*1.4666/F$25)/F$23,0)*F$23+((IF((ROUNDUP((F$18*F$19/F$20)/(3600/$W46),0))=0,0,INDEX('DHM Lane Closure 1WA'!$R$11:$R$1611,MATCH(ROUNDUP((ROUNDUP((F$18*F$19/F$20)/(3600/$W46),0)),0),'DHM Lane Closure 1WA'!$Q$11:$Q$1611,0))))-ROUNDUP((F$14*1.4666/F$25)/F$23,0))*F$24))/5,0)*5)+(ROUNDUP((IF((G$14*1.4666/G$25)/G$23&gt;(IF((ROUNDUP((G$18*G$19/G$20)/(3600/$W46),0))=0,0,INDEX('DHM Lane Closure 1WA'!$R$11:$R$1611,MATCH(ROUNDUP((ROUNDUP((G$18*G$19/G$20)/(3600/$W46),0)),0),'DHM Lane Closure 1WA'!$Q$11:$Q$1611,0)))),(IF((ROUNDUP((G$18*G$19/G$20)/(3600/$W46),0))=0,0,INDEX('DHM Lane Closure 1WA'!$R$11:$R$1611,MATCH(ROUNDUP((ROUNDUP((G$18*G$19/G$20)/(3600/$W46),0)),0),'DHM Lane Closure 1WA'!$Q$11:$Q$1611,0))))*G$23,ROUNDUP((G$14*1.4666/G$25)/G$23,0)*G$23+((IF((ROUNDUP((G$18*G$19/G$20)/(3600/$W46),0))=0,0,INDEX('DHM Lane Closure 1WA'!$R$11:$R$1611,MATCH(ROUNDUP((ROUNDUP((G$18*G$19/G$20)/(3600/$W46),0)),0),'DHM Lane Closure 1WA'!$Q$11:$Q$1611,0))))-ROUNDUP((G$14*1.4666/G$25)/G$23,0))*G$24))/5,0)*5)+(ROUNDUP((IF((H$14*1.4666/H$25)/H$23&gt;(IF((ROUNDUP((H$18*H$19/H$20)/(3600/$W46),0))=0,0,INDEX('DHM Lane Closure 1WA'!$R$11:$R$1611,MATCH(ROUNDUP((ROUNDUP((H$18*H$19/H$20)/(3600/$W46),0)),0),'DHM Lane Closure 1WA'!$Q$11:$Q$1611,0)))),(IF((ROUNDUP((H$18*H$19/H$20)/(3600/$W46),0))=0,0,INDEX('DHM Lane Closure 1WA'!$R$11:$R$1611,MATCH(ROUNDUP((ROUNDUP((H$18*H$19/H$20)/(3600/$W46),0)),0),'DHM Lane Closure 1WA'!$Q$11:$Q$1611,0))))*H$23,ROUNDUP((H$14*1.4666/H$25)/H$23,0)*H$23+((IF((ROUNDUP((H$18*H$19/H$20)/(3600/$W46),0))=0,0,INDEX('DHM Lane Closure 1WA'!$R$11:$R$1611,MATCH(ROUNDUP((ROUNDUP((H$18*H$19/H$20)/(3600/$W46),0)),0),'DHM Lane Closure 1WA'!$Q$11:$Q$1611,0))))-ROUNDUP((H$14*1.4666/H$25)/H$23,0))*H$24))/5,0)*5)+(ROUNDUP((IF((I$14*1.4666/I$25)/I$23&gt;(IF((ROUNDUP((I$18*I$19/I$20)/(3600/$W46),0))=0,0,INDEX('DHM Lane Closure 1WA'!$R$11:$R$1611,MATCH(ROUNDUP((ROUNDUP((I$18*I$19/I$20)/(3600/$W46),0)),0),'DHM Lane Closure 1WA'!$Q$11:$Q$1611,0)))),(IF((ROUNDUP((I$18*I$19/I$20)/(3600/$W46),0))=0,0,INDEX('DHM Lane Closure 1WA'!$R$11:$R$1611,MATCH(ROUNDUP((ROUNDUP((I$18*I$19/I$20)/(3600/$W46),0)),0),'DHM Lane Closure 1WA'!$Q$11:$Q$1611,0))))*I$23,ROUNDUP((I$14*1.4666/I$25)/I$23,0)*I$23+((IF((ROUNDUP((I$18*I$19/I$20)/(3600/$W46),0))=0,0,INDEX('DHM Lane Closure 1WA'!$R$11:$R$1611,MATCH(ROUNDUP((ROUNDUP((I$18*I$19/I$20)/(3600/$W46),0)),0),'DHM Lane Closure 1WA'!$Q$11:$Q$1611,0))))-ROUNDUP((I$14*1.4666/I$25)/I$23,0))*I$24))/5,0)*5)+(ROUNDUP((IF((J$14*1.4666/J$25)/J$23&gt;(IF((ROUNDUP((J$18*J$19/J$20)/(3600/$W46),0))=0,0,INDEX('DHM Lane Closure 1WA'!$R$11:$R$1611,MATCH(ROUNDUP((ROUNDUP((J$18*J$19/J$20)/(3600/$W46),0)),0),'DHM Lane Closure 1WA'!$Q$11:$Q$1611,0)))),(IF((ROUNDUP((J$18*J$19/J$20)/(3600/$W46),0))=0,0,INDEX('DHM Lane Closure 1WA'!$R$11:$R$1611,MATCH(ROUNDUP((ROUNDUP((J$18*J$19/J$20)/(3600/$W46),0)),0),'DHM Lane Closure 1WA'!$Q$11:$Q$1611,0))))*J$23,ROUNDUP((J$14*1.4666/J$25)/J$23,0)*J$23+((IF((ROUNDUP((J$18*J$19/J$20)/(3600/$W46),0))=0,0,INDEX('DHM Lane Closure 1WA'!$R$11:$R$1611,MATCH(ROUNDUP((ROUNDUP((J$18*J$19/J$20)/(3600/$W46),0)),0),'DHM Lane Closure 1WA'!$Q$11:$Q$1611,0))))-ROUNDUP((J$14*1.4666/J$25)/J$23,0))*J$24))/5,0)*5)+(ROUNDUP((IF((K$14*1.4666/K$25)/K$23&gt;(IF((ROUNDUP((K$18*K$19/K$20)/(3600/$W46),0))=0,0,INDEX('DHM Lane Closure 1WA'!$R$11:$R$1611,MATCH(ROUNDUP((ROUNDUP((K$18*K$19/K$20)/(3600/$W46),0)),0),'DHM Lane Closure 1WA'!$Q$11:$Q$1611,0)))),(IF((ROUNDUP((K$18*K$19/K$20)/(3600/$W46),0))=0,0,INDEX('DHM Lane Closure 1WA'!$R$11:$R$1611,MATCH(ROUNDUP((ROUNDUP((K$18*K$19/K$20)/(3600/$W46),0)),0),'DHM Lane Closure 1WA'!$Q$11:$Q$1611,0))))*K$23,ROUNDUP((K$14*1.4666/K$25)/K$23,0)*K$23+((IF((ROUNDUP((K$18*K$19/K$20)/(3600/$W46),0))=0,0,INDEX('DHM Lane Closure 1WA'!$R$11:$R$1611,MATCH(ROUNDUP((ROUNDUP((K$18*K$19/K$20)/(3600/$W46),0)),0),'DHM Lane Closure 1WA'!$Q$11:$Q$1611,0))))-ROUNDUP((K$14*1.4666/K$25)/K$23,0))*K$24))/5,0)*5)+(ROUNDUP((IF((L$14*1.4666/L$25)/L$23&gt;(IF((ROUNDUP((L$18*L$19/L$20)/(3600/$W46),0))=0,0,INDEX('DHM Lane Closure 1WA'!$R$11:$R$1611,MATCH(ROUNDUP((ROUNDUP((L$18*L$19/L$20)/(3600/$W46),0)),0),'DHM Lane Closure 1WA'!$Q$11:$Q$1611,0)))),(IF((ROUNDUP((L$18*L$19/L$20)/(3600/$W46),0))=0,0,INDEX('DHM Lane Closure 1WA'!$R$11:$R$1611,MATCH(ROUNDUP((ROUNDUP((L$18*L$19/L$20)/(3600/$W46),0)),0),'DHM Lane Closure 1WA'!$Q$11:$Q$1611,0))))*L$23,ROUNDUP((L$14*1.4666/L$25)/L$23,0)*L$23+((IF((ROUNDUP((L$18*L$19/L$20)/(3600/$W46),0))=0,0,INDEX('DHM Lane Closure 1WA'!$R$11:$R$1611,MATCH(ROUNDUP((ROUNDUP((L$18*L$19/L$20)/(3600/$W46),0)),0),'DHM Lane Closure 1WA'!$Q$11:$Q$1611,0))))-ROUNDUP((L$14*1.4666/L$25)/L$23,0))*L$24))/5,0)*5)+(ROUNDUP((IF((M$14*1.4666/M$25)/M$23&gt;(IF((ROUNDUP((M$18*M$19/M$20)/(3600/$W46),0))=0,0,INDEX('DHM Lane Closure 1WA'!$R$11:$R$1611,MATCH(ROUNDUP((ROUNDUP((M$18*M$19/M$20)/(3600/$W46),0)),0),'DHM Lane Closure 1WA'!$Q$11:$Q$1611,0)))),(IF((ROUNDUP((M$18*M$19/M$20)/(3600/$W46),0))=0,0,INDEX('DHM Lane Closure 1WA'!$R$11:$R$1611,MATCH(ROUNDUP((ROUNDUP((M$18*M$19/M$20)/(3600/$W46),0)),0),'DHM Lane Closure 1WA'!$Q$11:$Q$1611,0))))*M$23,ROUNDUP((M$14*1.4666/M$25)/M$23,0)*M$23+((IF((ROUNDUP((M$18*M$19/M$20)/(3600/$W46),0))=0,0,INDEX('DHM Lane Closure 1WA'!$R$11:$R$1611,MATCH(ROUNDUP((ROUNDUP((M$18*M$19/M$20)/(3600/$W46),0)),0),'DHM Lane Closure 1WA'!$Q$11:$Q$1611,0))))-ROUNDUP((M$14*1.4666/M$25)/M$23,0))*M$24))/5,0)*5)+(ROUNDUP((IF((N$14*1.4666/N$25)/N$23&gt;(IF((ROUNDUP((N$18*N$19/N$20)/(3600/$W46),0))=0,0,INDEX('DHM Lane Closure 1WA'!$R$11:$R$1611,MATCH(ROUNDUP((ROUNDUP((N$18*N$19/N$20)/(3600/$W46),0)),0),'DHM Lane Closure 1WA'!$Q$11:$Q$1611,0)))),(IF((ROUNDUP((N$18*N$19/N$20)/(3600/$W46),0))=0,0,INDEX('DHM Lane Closure 1WA'!$R$11:$R$1611,MATCH(ROUNDUP((ROUNDUP((N$18*N$19/N$20)/(3600/$W46),0)),0),'DHM Lane Closure 1WA'!$Q$11:$Q$1611,0))))*N$23,ROUNDUP((N$14*1.4666/N$25)/N$23,0)*N$23+((IF((ROUNDUP((N$18*N$19/N$20)/(3600/$W46),0))=0,0,INDEX('DHM Lane Closure 1WA'!$R$11:$R$1611,MATCH(ROUNDUP((ROUNDUP((N$18*N$19/N$20)/(3600/$W46),0)),0),'DHM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400</v>
      </c>
      <c r="Y46">
        <f t="shared" si="0"/>
        <v>1.5</v>
      </c>
    </row>
    <row r="47" spans="4:25" x14ac:dyDescent="0.25">
      <c r="E47"/>
      <c r="F47"/>
      <c r="G47"/>
      <c r="H47"/>
      <c r="I47"/>
      <c r="J47"/>
      <c r="K47"/>
      <c r="L47"/>
      <c r="M47"/>
      <c r="N47"/>
      <c r="O47"/>
      <c r="Q47">
        <v>37</v>
      </c>
      <c r="R47">
        <v>44</v>
      </c>
      <c r="W47">
        <v>370</v>
      </c>
      <c r="X47">
        <f>(ROUNDUP((IF((E$14*1.4666/E$25)/E$23&gt;(IF((ROUNDUP((E$18*E$19/E$20)/(3600/$W47),0))=0,0,INDEX('DHM Lane Closure 1WA'!$R$11:$R$1611,MATCH(ROUNDUP((ROUNDUP((E$18*E$19/E$20)/(3600/$W47),0)),0),'DHM Lane Closure 1WA'!$Q$11:$Q$1611,0)))),(IF((ROUNDUP((E$18*E$19/E$20)/(3600/$W47),0))=0,0,INDEX('DHM Lane Closure 1WA'!$R$11:$R$1611,MATCH(ROUNDUP((ROUNDUP((E$18*E$19/E$20)/(3600/$W47),0)),0),'DHM Lane Closure 1WA'!$Q$11:$Q$1611,0))))*E$23,ROUNDUP((E$14*1.4666/E$25)/E$23,0)*E$23+((IF((ROUNDUP((E$18*E$19/E$20)/(3600/$W47),0))=0,0,INDEX('DHM Lane Closure 1WA'!$R$11:$R$1611,MATCH(ROUNDUP((ROUNDUP((E$18*E$19/E$20)/(3600/$W47),0)),0),'DHM Lane Closure 1WA'!$Q$11:$Q$1611,0))))-ROUNDUP((E$14*1.4666/E$25)/E$23,0))*E$24))/5,0)*5)+(ROUNDUP((IF((F$14*1.4666/F$25)/F$23&gt;(IF((ROUNDUP((F$18*F$19/F$20)/(3600/$W47),0))=0,0,INDEX('DHM Lane Closure 1WA'!$R$11:$R$1611,MATCH(ROUNDUP((ROUNDUP((F$18*F$19/F$20)/(3600/$W47),0)),0),'DHM Lane Closure 1WA'!$Q$11:$Q$1611,0)))),(IF((ROUNDUP((F$18*F$19/F$20)/(3600/$W47),0))=0,0,INDEX('DHM Lane Closure 1WA'!$R$11:$R$1611,MATCH(ROUNDUP((ROUNDUP((F$18*F$19/F$20)/(3600/$W47),0)),0),'DHM Lane Closure 1WA'!$Q$11:$Q$1611,0))))*F$23,ROUNDUP((F$14*1.4666/F$25)/F$23,0)*F$23+((IF((ROUNDUP((F$18*F$19/F$20)/(3600/$W47),0))=0,0,INDEX('DHM Lane Closure 1WA'!$R$11:$R$1611,MATCH(ROUNDUP((ROUNDUP((F$18*F$19/F$20)/(3600/$W47),0)),0),'DHM Lane Closure 1WA'!$Q$11:$Q$1611,0))))-ROUNDUP((F$14*1.4666/F$25)/F$23,0))*F$24))/5,0)*5)+(ROUNDUP((IF((G$14*1.4666/G$25)/G$23&gt;(IF((ROUNDUP((G$18*G$19/G$20)/(3600/$W47),0))=0,0,INDEX('DHM Lane Closure 1WA'!$R$11:$R$1611,MATCH(ROUNDUP((ROUNDUP((G$18*G$19/G$20)/(3600/$W47),0)),0),'DHM Lane Closure 1WA'!$Q$11:$Q$1611,0)))),(IF((ROUNDUP((G$18*G$19/G$20)/(3600/$W47),0))=0,0,INDEX('DHM Lane Closure 1WA'!$R$11:$R$1611,MATCH(ROUNDUP((ROUNDUP((G$18*G$19/G$20)/(3600/$W47),0)),0),'DHM Lane Closure 1WA'!$Q$11:$Q$1611,0))))*G$23,ROUNDUP((G$14*1.4666/G$25)/G$23,0)*G$23+((IF((ROUNDUP((G$18*G$19/G$20)/(3600/$W47),0))=0,0,INDEX('DHM Lane Closure 1WA'!$R$11:$R$1611,MATCH(ROUNDUP((ROUNDUP((G$18*G$19/G$20)/(3600/$W47),0)),0),'DHM Lane Closure 1WA'!$Q$11:$Q$1611,0))))-ROUNDUP((G$14*1.4666/G$25)/G$23,0))*G$24))/5,0)*5)+(ROUNDUP((IF((H$14*1.4666/H$25)/H$23&gt;(IF((ROUNDUP((H$18*H$19/H$20)/(3600/$W47),0))=0,0,INDEX('DHM Lane Closure 1WA'!$R$11:$R$1611,MATCH(ROUNDUP((ROUNDUP((H$18*H$19/H$20)/(3600/$W47),0)),0),'DHM Lane Closure 1WA'!$Q$11:$Q$1611,0)))),(IF((ROUNDUP((H$18*H$19/H$20)/(3600/$W47),0))=0,0,INDEX('DHM Lane Closure 1WA'!$R$11:$R$1611,MATCH(ROUNDUP((ROUNDUP((H$18*H$19/H$20)/(3600/$W47),0)),0),'DHM Lane Closure 1WA'!$Q$11:$Q$1611,0))))*H$23,ROUNDUP((H$14*1.4666/H$25)/H$23,0)*H$23+((IF((ROUNDUP((H$18*H$19/H$20)/(3600/$W47),0))=0,0,INDEX('DHM Lane Closure 1WA'!$R$11:$R$1611,MATCH(ROUNDUP((ROUNDUP((H$18*H$19/H$20)/(3600/$W47),0)),0),'DHM Lane Closure 1WA'!$Q$11:$Q$1611,0))))-ROUNDUP((H$14*1.4666/H$25)/H$23,0))*H$24))/5,0)*5)+(ROUNDUP((IF((I$14*1.4666/I$25)/I$23&gt;(IF((ROUNDUP((I$18*I$19/I$20)/(3600/$W47),0))=0,0,INDEX('DHM Lane Closure 1WA'!$R$11:$R$1611,MATCH(ROUNDUP((ROUNDUP((I$18*I$19/I$20)/(3600/$W47),0)),0),'DHM Lane Closure 1WA'!$Q$11:$Q$1611,0)))),(IF((ROUNDUP((I$18*I$19/I$20)/(3600/$W47),0))=0,0,INDEX('DHM Lane Closure 1WA'!$R$11:$R$1611,MATCH(ROUNDUP((ROUNDUP((I$18*I$19/I$20)/(3600/$W47),0)),0),'DHM Lane Closure 1WA'!$Q$11:$Q$1611,0))))*I$23,ROUNDUP((I$14*1.4666/I$25)/I$23,0)*I$23+((IF((ROUNDUP((I$18*I$19/I$20)/(3600/$W47),0))=0,0,INDEX('DHM Lane Closure 1WA'!$R$11:$R$1611,MATCH(ROUNDUP((ROUNDUP((I$18*I$19/I$20)/(3600/$W47),0)),0),'DHM Lane Closure 1WA'!$Q$11:$Q$1611,0))))-ROUNDUP((I$14*1.4666/I$25)/I$23,0))*I$24))/5,0)*5)+(ROUNDUP((IF((J$14*1.4666/J$25)/J$23&gt;(IF((ROUNDUP((J$18*J$19/J$20)/(3600/$W47),0))=0,0,INDEX('DHM Lane Closure 1WA'!$R$11:$R$1611,MATCH(ROUNDUP((ROUNDUP((J$18*J$19/J$20)/(3600/$W47),0)),0),'DHM Lane Closure 1WA'!$Q$11:$Q$1611,0)))),(IF((ROUNDUP((J$18*J$19/J$20)/(3600/$W47),0))=0,0,INDEX('DHM Lane Closure 1WA'!$R$11:$R$1611,MATCH(ROUNDUP((ROUNDUP((J$18*J$19/J$20)/(3600/$W47),0)),0),'DHM Lane Closure 1WA'!$Q$11:$Q$1611,0))))*J$23,ROUNDUP((J$14*1.4666/J$25)/J$23,0)*J$23+((IF((ROUNDUP((J$18*J$19/J$20)/(3600/$W47),0))=0,0,INDEX('DHM Lane Closure 1WA'!$R$11:$R$1611,MATCH(ROUNDUP((ROUNDUP((J$18*J$19/J$20)/(3600/$W47),0)),0),'DHM Lane Closure 1WA'!$Q$11:$Q$1611,0))))-ROUNDUP((J$14*1.4666/J$25)/J$23,0))*J$24))/5,0)*5)+(ROUNDUP((IF((K$14*1.4666/K$25)/K$23&gt;(IF((ROUNDUP((K$18*K$19/K$20)/(3600/$W47),0))=0,0,INDEX('DHM Lane Closure 1WA'!$R$11:$R$1611,MATCH(ROUNDUP((ROUNDUP((K$18*K$19/K$20)/(3600/$W47),0)),0),'DHM Lane Closure 1WA'!$Q$11:$Q$1611,0)))),(IF((ROUNDUP((K$18*K$19/K$20)/(3600/$W47),0))=0,0,INDEX('DHM Lane Closure 1WA'!$R$11:$R$1611,MATCH(ROUNDUP((ROUNDUP((K$18*K$19/K$20)/(3600/$W47),0)),0),'DHM Lane Closure 1WA'!$Q$11:$Q$1611,0))))*K$23,ROUNDUP((K$14*1.4666/K$25)/K$23,0)*K$23+((IF((ROUNDUP((K$18*K$19/K$20)/(3600/$W47),0))=0,0,INDEX('DHM Lane Closure 1WA'!$R$11:$R$1611,MATCH(ROUNDUP((ROUNDUP((K$18*K$19/K$20)/(3600/$W47),0)),0),'DHM Lane Closure 1WA'!$Q$11:$Q$1611,0))))-ROUNDUP((K$14*1.4666/K$25)/K$23,0))*K$24))/5,0)*5)+(ROUNDUP((IF((L$14*1.4666/L$25)/L$23&gt;(IF((ROUNDUP((L$18*L$19/L$20)/(3600/$W47),0))=0,0,INDEX('DHM Lane Closure 1WA'!$R$11:$R$1611,MATCH(ROUNDUP((ROUNDUP((L$18*L$19/L$20)/(3600/$W47),0)),0),'DHM Lane Closure 1WA'!$Q$11:$Q$1611,0)))),(IF((ROUNDUP((L$18*L$19/L$20)/(3600/$W47),0))=0,0,INDEX('DHM Lane Closure 1WA'!$R$11:$R$1611,MATCH(ROUNDUP((ROUNDUP((L$18*L$19/L$20)/(3600/$W47),0)),0),'DHM Lane Closure 1WA'!$Q$11:$Q$1611,0))))*L$23,ROUNDUP((L$14*1.4666/L$25)/L$23,0)*L$23+((IF((ROUNDUP((L$18*L$19/L$20)/(3600/$W47),0))=0,0,INDEX('DHM Lane Closure 1WA'!$R$11:$R$1611,MATCH(ROUNDUP((ROUNDUP((L$18*L$19/L$20)/(3600/$W47),0)),0),'DHM Lane Closure 1WA'!$Q$11:$Q$1611,0))))-ROUNDUP((L$14*1.4666/L$25)/L$23,0))*L$24))/5,0)*5)+(ROUNDUP((IF((M$14*1.4666/M$25)/M$23&gt;(IF((ROUNDUP((M$18*M$19/M$20)/(3600/$W47),0))=0,0,INDEX('DHM Lane Closure 1WA'!$R$11:$R$1611,MATCH(ROUNDUP((ROUNDUP((M$18*M$19/M$20)/(3600/$W47),0)),0),'DHM Lane Closure 1WA'!$Q$11:$Q$1611,0)))),(IF((ROUNDUP((M$18*M$19/M$20)/(3600/$W47),0))=0,0,INDEX('DHM Lane Closure 1WA'!$R$11:$R$1611,MATCH(ROUNDUP((ROUNDUP((M$18*M$19/M$20)/(3600/$W47),0)),0),'DHM Lane Closure 1WA'!$Q$11:$Q$1611,0))))*M$23,ROUNDUP((M$14*1.4666/M$25)/M$23,0)*M$23+((IF((ROUNDUP((M$18*M$19/M$20)/(3600/$W47),0))=0,0,INDEX('DHM Lane Closure 1WA'!$R$11:$R$1611,MATCH(ROUNDUP((ROUNDUP((M$18*M$19/M$20)/(3600/$W47),0)),0),'DHM Lane Closure 1WA'!$Q$11:$Q$1611,0))))-ROUNDUP((M$14*1.4666/M$25)/M$23,0))*M$24))/5,0)*5)+(ROUNDUP((IF((N$14*1.4666/N$25)/N$23&gt;(IF((ROUNDUP((N$18*N$19/N$20)/(3600/$W47),0))=0,0,INDEX('DHM Lane Closure 1WA'!$R$11:$R$1611,MATCH(ROUNDUP((ROUNDUP((N$18*N$19/N$20)/(3600/$W47),0)),0),'DHM Lane Closure 1WA'!$Q$11:$Q$1611,0)))),(IF((ROUNDUP((N$18*N$19/N$20)/(3600/$W47),0))=0,0,INDEX('DHM Lane Closure 1WA'!$R$11:$R$1611,MATCH(ROUNDUP((ROUNDUP((N$18*N$19/N$20)/(3600/$W47),0)),0),'DHM Lane Closure 1WA'!$Q$11:$Q$1611,0))))*N$23,ROUNDUP((N$14*1.4666/N$25)/N$23,0)*N$23+((IF((ROUNDUP((N$18*N$19/N$20)/(3600/$W47),0))=0,0,INDEX('DHM Lane Closure 1WA'!$R$11:$R$1611,MATCH(ROUNDUP((ROUNDUP((N$18*N$19/N$20)/(3600/$W47),0)),0),'DHM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405</v>
      </c>
      <c r="Y47">
        <f t="shared" si="0"/>
        <v>1.5</v>
      </c>
    </row>
    <row r="48" spans="4:25" x14ac:dyDescent="0.25">
      <c r="E48"/>
      <c r="F48"/>
      <c r="G48"/>
      <c r="H48"/>
      <c r="I48"/>
      <c r="J48"/>
      <c r="K48"/>
      <c r="L48"/>
      <c r="M48"/>
      <c r="N48"/>
      <c r="O48"/>
      <c r="Q48">
        <v>38</v>
      </c>
      <c r="R48">
        <v>45</v>
      </c>
      <c r="W48">
        <v>380</v>
      </c>
      <c r="X48">
        <f>(ROUNDUP((IF((E$14*1.4666/E$25)/E$23&gt;(IF((ROUNDUP((E$18*E$19/E$20)/(3600/$W48),0))=0,0,INDEX('DHM Lane Closure 1WA'!$R$11:$R$1611,MATCH(ROUNDUP((ROUNDUP((E$18*E$19/E$20)/(3600/$W48),0)),0),'DHM Lane Closure 1WA'!$Q$11:$Q$1611,0)))),(IF((ROUNDUP((E$18*E$19/E$20)/(3600/$W48),0))=0,0,INDEX('DHM Lane Closure 1WA'!$R$11:$R$1611,MATCH(ROUNDUP((ROUNDUP((E$18*E$19/E$20)/(3600/$W48),0)),0),'DHM Lane Closure 1WA'!$Q$11:$Q$1611,0))))*E$23,ROUNDUP((E$14*1.4666/E$25)/E$23,0)*E$23+((IF((ROUNDUP((E$18*E$19/E$20)/(3600/$W48),0))=0,0,INDEX('DHM Lane Closure 1WA'!$R$11:$R$1611,MATCH(ROUNDUP((ROUNDUP((E$18*E$19/E$20)/(3600/$W48),0)),0),'DHM Lane Closure 1WA'!$Q$11:$Q$1611,0))))-ROUNDUP((E$14*1.4666/E$25)/E$23,0))*E$24))/5,0)*5)+(ROUNDUP((IF((F$14*1.4666/F$25)/F$23&gt;(IF((ROUNDUP((F$18*F$19/F$20)/(3600/$W48),0))=0,0,INDEX('DHM Lane Closure 1WA'!$R$11:$R$1611,MATCH(ROUNDUP((ROUNDUP((F$18*F$19/F$20)/(3600/$W48),0)),0),'DHM Lane Closure 1WA'!$Q$11:$Q$1611,0)))),(IF((ROUNDUP((F$18*F$19/F$20)/(3600/$W48),0))=0,0,INDEX('DHM Lane Closure 1WA'!$R$11:$R$1611,MATCH(ROUNDUP((ROUNDUP((F$18*F$19/F$20)/(3600/$W48),0)),0),'DHM Lane Closure 1WA'!$Q$11:$Q$1611,0))))*F$23,ROUNDUP((F$14*1.4666/F$25)/F$23,0)*F$23+((IF((ROUNDUP((F$18*F$19/F$20)/(3600/$W48),0))=0,0,INDEX('DHM Lane Closure 1WA'!$R$11:$R$1611,MATCH(ROUNDUP((ROUNDUP((F$18*F$19/F$20)/(3600/$W48),0)),0),'DHM Lane Closure 1WA'!$Q$11:$Q$1611,0))))-ROUNDUP((F$14*1.4666/F$25)/F$23,0))*F$24))/5,0)*5)+(ROUNDUP((IF((G$14*1.4666/G$25)/G$23&gt;(IF((ROUNDUP((G$18*G$19/G$20)/(3600/$W48),0))=0,0,INDEX('DHM Lane Closure 1WA'!$R$11:$R$1611,MATCH(ROUNDUP((ROUNDUP((G$18*G$19/G$20)/(3600/$W48),0)),0),'DHM Lane Closure 1WA'!$Q$11:$Q$1611,0)))),(IF((ROUNDUP((G$18*G$19/G$20)/(3600/$W48),0))=0,0,INDEX('DHM Lane Closure 1WA'!$R$11:$R$1611,MATCH(ROUNDUP((ROUNDUP((G$18*G$19/G$20)/(3600/$W48),0)),0),'DHM Lane Closure 1WA'!$Q$11:$Q$1611,0))))*G$23,ROUNDUP((G$14*1.4666/G$25)/G$23,0)*G$23+((IF((ROUNDUP((G$18*G$19/G$20)/(3600/$W48),0))=0,0,INDEX('DHM Lane Closure 1WA'!$R$11:$R$1611,MATCH(ROUNDUP((ROUNDUP((G$18*G$19/G$20)/(3600/$W48),0)),0),'DHM Lane Closure 1WA'!$Q$11:$Q$1611,0))))-ROUNDUP((G$14*1.4666/G$25)/G$23,0))*G$24))/5,0)*5)+(ROUNDUP((IF((H$14*1.4666/H$25)/H$23&gt;(IF((ROUNDUP((H$18*H$19/H$20)/(3600/$W48),0))=0,0,INDEX('DHM Lane Closure 1WA'!$R$11:$R$1611,MATCH(ROUNDUP((ROUNDUP((H$18*H$19/H$20)/(3600/$W48),0)),0),'DHM Lane Closure 1WA'!$Q$11:$Q$1611,0)))),(IF((ROUNDUP((H$18*H$19/H$20)/(3600/$W48),0))=0,0,INDEX('DHM Lane Closure 1WA'!$R$11:$R$1611,MATCH(ROUNDUP((ROUNDUP((H$18*H$19/H$20)/(3600/$W48),0)),0),'DHM Lane Closure 1WA'!$Q$11:$Q$1611,0))))*H$23,ROUNDUP((H$14*1.4666/H$25)/H$23,0)*H$23+((IF((ROUNDUP((H$18*H$19/H$20)/(3600/$W48),0))=0,0,INDEX('DHM Lane Closure 1WA'!$R$11:$R$1611,MATCH(ROUNDUP((ROUNDUP((H$18*H$19/H$20)/(3600/$W48),0)),0),'DHM Lane Closure 1WA'!$Q$11:$Q$1611,0))))-ROUNDUP((H$14*1.4666/H$25)/H$23,0))*H$24))/5,0)*5)+(ROUNDUP((IF((I$14*1.4666/I$25)/I$23&gt;(IF((ROUNDUP((I$18*I$19/I$20)/(3600/$W48),0))=0,0,INDEX('DHM Lane Closure 1WA'!$R$11:$R$1611,MATCH(ROUNDUP((ROUNDUP((I$18*I$19/I$20)/(3600/$W48),0)),0),'DHM Lane Closure 1WA'!$Q$11:$Q$1611,0)))),(IF((ROUNDUP((I$18*I$19/I$20)/(3600/$W48),0))=0,0,INDEX('DHM Lane Closure 1WA'!$R$11:$R$1611,MATCH(ROUNDUP((ROUNDUP((I$18*I$19/I$20)/(3600/$W48),0)),0),'DHM Lane Closure 1WA'!$Q$11:$Q$1611,0))))*I$23,ROUNDUP((I$14*1.4666/I$25)/I$23,0)*I$23+((IF((ROUNDUP((I$18*I$19/I$20)/(3600/$W48),0))=0,0,INDEX('DHM Lane Closure 1WA'!$R$11:$R$1611,MATCH(ROUNDUP((ROUNDUP((I$18*I$19/I$20)/(3600/$W48),0)),0),'DHM Lane Closure 1WA'!$Q$11:$Q$1611,0))))-ROUNDUP((I$14*1.4666/I$25)/I$23,0))*I$24))/5,0)*5)+(ROUNDUP((IF((J$14*1.4666/J$25)/J$23&gt;(IF((ROUNDUP((J$18*J$19/J$20)/(3600/$W48),0))=0,0,INDEX('DHM Lane Closure 1WA'!$R$11:$R$1611,MATCH(ROUNDUP((ROUNDUP((J$18*J$19/J$20)/(3600/$W48),0)),0),'DHM Lane Closure 1WA'!$Q$11:$Q$1611,0)))),(IF((ROUNDUP((J$18*J$19/J$20)/(3600/$W48),0))=0,0,INDEX('DHM Lane Closure 1WA'!$R$11:$R$1611,MATCH(ROUNDUP((ROUNDUP((J$18*J$19/J$20)/(3600/$W48),0)),0),'DHM Lane Closure 1WA'!$Q$11:$Q$1611,0))))*J$23,ROUNDUP((J$14*1.4666/J$25)/J$23,0)*J$23+((IF((ROUNDUP((J$18*J$19/J$20)/(3600/$W48),0))=0,0,INDEX('DHM Lane Closure 1WA'!$R$11:$R$1611,MATCH(ROUNDUP((ROUNDUP((J$18*J$19/J$20)/(3600/$W48),0)),0),'DHM Lane Closure 1WA'!$Q$11:$Q$1611,0))))-ROUNDUP((J$14*1.4666/J$25)/J$23,0))*J$24))/5,0)*5)+(ROUNDUP((IF((K$14*1.4666/K$25)/K$23&gt;(IF((ROUNDUP((K$18*K$19/K$20)/(3600/$W48),0))=0,0,INDEX('DHM Lane Closure 1WA'!$R$11:$R$1611,MATCH(ROUNDUP((ROUNDUP((K$18*K$19/K$20)/(3600/$W48),0)),0),'DHM Lane Closure 1WA'!$Q$11:$Q$1611,0)))),(IF((ROUNDUP((K$18*K$19/K$20)/(3600/$W48),0))=0,0,INDEX('DHM Lane Closure 1WA'!$R$11:$R$1611,MATCH(ROUNDUP((ROUNDUP((K$18*K$19/K$20)/(3600/$W48),0)),0),'DHM Lane Closure 1WA'!$Q$11:$Q$1611,0))))*K$23,ROUNDUP((K$14*1.4666/K$25)/K$23,0)*K$23+((IF((ROUNDUP((K$18*K$19/K$20)/(3600/$W48),0))=0,0,INDEX('DHM Lane Closure 1WA'!$R$11:$R$1611,MATCH(ROUNDUP((ROUNDUP((K$18*K$19/K$20)/(3600/$W48),0)),0),'DHM Lane Closure 1WA'!$Q$11:$Q$1611,0))))-ROUNDUP((K$14*1.4666/K$25)/K$23,0))*K$24))/5,0)*5)+(ROUNDUP((IF((L$14*1.4666/L$25)/L$23&gt;(IF((ROUNDUP((L$18*L$19/L$20)/(3600/$W48),0))=0,0,INDEX('DHM Lane Closure 1WA'!$R$11:$R$1611,MATCH(ROUNDUP((ROUNDUP((L$18*L$19/L$20)/(3600/$W48),0)),0),'DHM Lane Closure 1WA'!$Q$11:$Q$1611,0)))),(IF((ROUNDUP((L$18*L$19/L$20)/(3600/$W48),0))=0,0,INDEX('DHM Lane Closure 1WA'!$R$11:$R$1611,MATCH(ROUNDUP((ROUNDUP((L$18*L$19/L$20)/(3600/$W48),0)),0),'DHM Lane Closure 1WA'!$Q$11:$Q$1611,0))))*L$23,ROUNDUP((L$14*1.4666/L$25)/L$23,0)*L$23+((IF((ROUNDUP((L$18*L$19/L$20)/(3600/$W48),0))=0,0,INDEX('DHM Lane Closure 1WA'!$R$11:$R$1611,MATCH(ROUNDUP((ROUNDUP((L$18*L$19/L$20)/(3600/$W48),0)),0),'DHM Lane Closure 1WA'!$Q$11:$Q$1611,0))))-ROUNDUP((L$14*1.4666/L$25)/L$23,0))*L$24))/5,0)*5)+(ROUNDUP((IF((M$14*1.4666/M$25)/M$23&gt;(IF((ROUNDUP((M$18*M$19/M$20)/(3600/$W48),0))=0,0,INDEX('DHM Lane Closure 1WA'!$R$11:$R$1611,MATCH(ROUNDUP((ROUNDUP((M$18*M$19/M$20)/(3600/$W48),0)),0),'DHM Lane Closure 1WA'!$Q$11:$Q$1611,0)))),(IF((ROUNDUP((M$18*M$19/M$20)/(3600/$W48),0))=0,0,INDEX('DHM Lane Closure 1WA'!$R$11:$R$1611,MATCH(ROUNDUP((ROUNDUP((M$18*M$19/M$20)/(3600/$W48),0)),0),'DHM Lane Closure 1WA'!$Q$11:$Q$1611,0))))*M$23,ROUNDUP((M$14*1.4666/M$25)/M$23,0)*M$23+((IF((ROUNDUP((M$18*M$19/M$20)/(3600/$W48),0))=0,0,INDEX('DHM Lane Closure 1WA'!$R$11:$R$1611,MATCH(ROUNDUP((ROUNDUP((M$18*M$19/M$20)/(3600/$W48),0)),0),'DHM Lane Closure 1WA'!$Q$11:$Q$1611,0))))-ROUNDUP((M$14*1.4666/M$25)/M$23,0))*M$24))/5,0)*5)+(ROUNDUP((IF((N$14*1.4666/N$25)/N$23&gt;(IF((ROUNDUP((N$18*N$19/N$20)/(3600/$W48),0))=0,0,INDEX('DHM Lane Closure 1WA'!$R$11:$R$1611,MATCH(ROUNDUP((ROUNDUP((N$18*N$19/N$20)/(3600/$W48),0)),0),'DHM Lane Closure 1WA'!$Q$11:$Q$1611,0)))),(IF((ROUNDUP((N$18*N$19/N$20)/(3600/$W48),0))=0,0,INDEX('DHM Lane Closure 1WA'!$R$11:$R$1611,MATCH(ROUNDUP((ROUNDUP((N$18*N$19/N$20)/(3600/$W48),0)),0),'DHM Lane Closure 1WA'!$Q$11:$Q$1611,0))))*N$23,ROUNDUP((N$14*1.4666/N$25)/N$23,0)*N$23+((IF((ROUNDUP((N$18*N$19/N$20)/(3600/$W48),0))=0,0,INDEX('DHM Lane Closure 1WA'!$R$11:$R$1611,MATCH(ROUNDUP((ROUNDUP((N$18*N$19/N$20)/(3600/$W48),0)),0),'DHM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410</v>
      </c>
      <c r="Y48">
        <f t="shared" si="0"/>
        <v>1.5</v>
      </c>
    </row>
    <row r="49" spans="5:25" x14ac:dyDescent="0.25">
      <c r="E49"/>
      <c r="F49"/>
      <c r="G49"/>
      <c r="H49"/>
      <c r="I49"/>
      <c r="J49"/>
      <c r="K49"/>
      <c r="L49"/>
      <c r="M49"/>
      <c r="N49"/>
      <c r="O49"/>
      <c r="Q49">
        <v>39</v>
      </c>
      <c r="R49">
        <v>46</v>
      </c>
      <c r="W49">
        <v>390</v>
      </c>
      <c r="X49">
        <f>(ROUNDUP((IF((E$14*1.4666/E$25)/E$23&gt;(IF((ROUNDUP((E$18*E$19/E$20)/(3600/$W49),0))=0,0,INDEX('DHM Lane Closure 1WA'!$R$11:$R$1611,MATCH(ROUNDUP((ROUNDUP((E$18*E$19/E$20)/(3600/$W49),0)),0),'DHM Lane Closure 1WA'!$Q$11:$Q$1611,0)))),(IF((ROUNDUP((E$18*E$19/E$20)/(3600/$W49),0))=0,0,INDEX('DHM Lane Closure 1WA'!$R$11:$R$1611,MATCH(ROUNDUP((ROUNDUP((E$18*E$19/E$20)/(3600/$W49),0)),0),'DHM Lane Closure 1WA'!$Q$11:$Q$1611,0))))*E$23,ROUNDUP((E$14*1.4666/E$25)/E$23,0)*E$23+((IF((ROUNDUP((E$18*E$19/E$20)/(3600/$W49),0))=0,0,INDEX('DHM Lane Closure 1WA'!$R$11:$R$1611,MATCH(ROUNDUP((ROUNDUP((E$18*E$19/E$20)/(3600/$W49),0)),0),'DHM Lane Closure 1WA'!$Q$11:$Q$1611,0))))-ROUNDUP((E$14*1.4666/E$25)/E$23,0))*E$24))/5,0)*5)+(ROUNDUP((IF((F$14*1.4666/F$25)/F$23&gt;(IF((ROUNDUP((F$18*F$19/F$20)/(3600/$W49),0))=0,0,INDEX('DHM Lane Closure 1WA'!$R$11:$R$1611,MATCH(ROUNDUP((ROUNDUP((F$18*F$19/F$20)/(3600/$W49),0)),0),'DHM Lane Closure 1WA'!$Q$11:$Q$1611,0)))),(IF((ROUNDUP((F$18*F$19/F$20)/(3600/$W49),0))=0,0,INDEX('DHM Lane Closure 1WA'!$R$11:$R$1611,MATCH(ROUNDUP((ROUNDUP((F$18*F$19/F$20)/(3600/$W49),0)),0),'DHM Lane Closure 1WA'!$Q$11:$Q$1611,0))))*F$23,ROUNDUP((F$14*1.4666/F$25)/F$23,0)*F$23+((IF((ROUNDUP((F$18*F$19/F$20)/(3600/$W49),0))=0,0,INDEX('DHM Lane Closure 1WA'!$R$11:$R$1611,MATCH(ROUNDUP((ROUNDUP((F$18*F$19/F$20)/(3600/$W49),0)),0),'DHM Lane Closure 1WA'!$Q$11:$Q$1611,0))))-ROUNDUP((F$14*1.4666/F$25)/F$23,0))*F$24))/5,0)*5)+(ROUNDUP((IF((G$14*1.4666/G$25)/G$23&gt;(IF((ROUNDUP((G$18*G$19/G$20)/(3600/$W49),0))=0,0,INDEX('DHM Lane Closure 1WA'!$R$11:$R$1611,MATCH(ROUNDUP((ROUNDUP((G$18*G$19/G$20)/(3600/$W49),0)),0),'DHM Lane Closure 1WA'!$Q$11:$Q$1611,0)))),(IF((ROUNDUP((G$18*G$19/G$20)/(3600/$W49),0))=0,0,INDEX('DHM Lane Closure 1WA'!$R$11:$R$1611,MATCH(ROUNDUP((ROUNDUP((G$18*G$19/G$20)/(3600/$W49),0)),0),'DHM Lane Closure 1WA'!$Q$11:$Q$1611,0))))*G$23,ROUNDUP((G$14*1.4666/G$25)/G$23,0)*G$23+((IF((ROUNDUP((G$18*G$19/G$20)/(3600/$W49),0))=0,0,INDEX('DHM Lane Closure 1WA'!$R$11:$R$1611,MATCH(ROUNDUP((ROUNDUP((G$18*G$19/G$20)/(3600/$W49),0)),0),'DHM Lane Closure 1WA'!$Q$11:$Q$1611,0))))-ROUNDUP((G$14*1.4666/G$25)/G$23,0))*G$24))/5,0)*5)+(ROUNDUP((IF((H$14*1.4666/H$25)/H$23&gt;(IF((ROUNDUP((H$18*H$19/H$20)/(3600/$W49),0))=0,0,INDEX('DHM Lane Closure 1WA'!$R$11:$R$1611,MATCH(ROUNDUP((ROUNDUP((H$18*H$19/H$20)/(3600/$W49),0)),0),'DHM Lane Closure 1WA'!$Q$11:$Q$1611,0)))),(IF((ROUNDUP((H$18*H$19/H$20)/(3600/$W49),0))=0,0,INDEX('DHM Lane Closure 1WA'!$R$11:$R$1611,MATCH(ROUNDUP((ROUNDUP((H$18*H$19/H$20)/(3600/$W49),0)),0),'DHM Lane Closure 1WA'!$Q$11:$Q$1611,0))))*H$23,ROUNDUP((H$14*1.4666/H$25)/H$23,0)*H$23+((IF((ROUNDUP((H$18*H$19/H$20)/(3600/$W49),0))=0,0,INDEX('DHM Lane Closure 1WA'!$R$11:$R$1611,MATCH(ROUNDUP((ROUNDUP((H$18*H$19/H$20)/(3600/$W49),0)),0),'DHM Lane Closure 1WA'!$Q$11:$Q$1611,0))))-ROUNDUP((H$14*1.4666/H$25)/H$23,0))*H$24))/5,0)*5)+(ROUNDUP((IF((I$14*1.4666/I$25)/I$23&gt;(IF((ROUNDUP((I$18*I$19/I$20)/(3600/$W49),0))=0,0,INDEX('DHM Lane Closure 1WA'!$R$11:$R$1611,MATCH(ROUNDUP((ROUNDUP((I$18*I$19/I$20)/(3600/$W49),0)),0),'DHM Lane Closure 1WA'!$Q$11:$Q$1611,0)))),(IF((ROUNDUP((I$18*I$19/I$20)/(3600/$W49),0))=0,0,INDEX('DHM Lane Closure 1WA'!$R$11:$R$1611,MATCH(ROUNDUP((ROUNDUP((I$18*I$19/I$20)/(3600/$W49),0)),0),'DHM Lane Closure 1WA'!$Q$11:$Q$1611,0))))*I$23,ROUNDUP((I$14*1.4666/I$25)/I$23,0)*I$23+((IF((ROUNDUP((I$18*I$19/I$20)/(3600/$W49),0))=0,0,INDEX('DHM Lane Closure 1WA'!$R$11:$R$1611,MATCH(ROUNDUP((ROUNDUP((I$18*I$19/I$20)/(3600/$W49),0)),0),'DHM Lane Closure 1WA'!$Q$11:$Q$1611,0))))-ROUNDUP((I$14*1.4666/I$25)/I$23,0))*I$24))/5,0)*5)+(ROUNDUP((IF((J$14*1.4666/J$25)/J$23&gt;(IF((ROUNDUP((J$18*J$19/J$20)/(3600/$W49),0))=0,0,INDEX('DHM Lane Closure 1WA'!$R$11:$R$1611,MATCH(ROUNDUP((ROUNDUP((J$18*J$19/J$20)/(3600/$W49),0)),0),'DHM Lane Closure 1WA'!$Q$11:$Q$1611,0)))),(IF((ROUNDUP((J$18*J$19/J$20)/(3600/$W49),0))=0,0,INDEX('DHM Lane Closure 1WA'!$R$11:$R$1611,MATCH(ROUNDUP((ROUNDUP((J$18*J$19/J$20)/(3600/$W49),0)),0),'DHM Lane Closure 1WA'!$Q$11:$Q$1611,0))))*J$23,ROUNDUP((J$14*1.4666/J$25)/J$23,0)*J$23+((IF((ROUNDUP((J$18*J$19/J$20)/(3600/$W49),0))=0,0,INDEX('DHM Lane Closure 1WA'!$R$11:$R$1611,MATCH(ROUNDUP((ROUNDUP((J$18*J$19/J$20)/(3600/$W49),0)),0),'DHM Lane Closure 1WA'!$Q$11:$Q$1611,0))))-ROUNDUP((J$14*1.4666/J$25)/J$23,0))*J$24))/5,0)*5)+(ROUNDUP((IF((K$14*1.4666/K$25)/K$23&gt;(IF((ROUNDUP((K$18*K$19/K$20)/(3600/$W49),0))=0,0,INDEX('DHM Lane Closure 1WA'!$R$11:$R$1611,MATCH(ROUNDUP((ROUNDUP((K$18*K$19/K$20)/(3600/$W49),0)),0),'DHM Lane Closure 1WA'!$Q$11:$Q$1611,0)))),(IF((ROUNDUP((K$18*K$19/K$20)/(3600/$W49),0))=0,0,INDEX('DHM Lane Closure 1WA'!$R$11:$R$1611,MATCH(ROUNDUP((ROUNDUP((K$18*K$19/K$20)/(3600/$W49),0)),0),'DHM Lane Closure 1WA'!$Q$11:$Q$1611,0))))*K$23,ROUNDUP((K$14*1.4666/K$25)/K$23,0)*K$23+((IF((ROUNDUP((K$18*K$19/K$20)/(3600/$W49),0))=0,0,INDEX('DHM Lane Closure 1WA'!$R$11:$R$1611,MATCH(ROUNDUP((ROUNDUP((K$18*K$19/K$20)/(3600/$W49),0)),0),'DHM Lane Closure 1WA'!$Q$11:$Q$1611,0))))-ROUNDUP((K$14*1.4666/K$25)/K$23,0))*K$24))/5,0)*5)+(ROUNDUP((IF((L$14*1.4666/L$25)/L$23&gt;(IF((ROUNDUP((L$18*L$19/L$20)/(3600/$W49),0))=0,0,INDEX('DHM Lane Closure 1WA'!$R$11:$R$1611,MATCH(ROUNDUP((ROUNDUP((L$18*L$19/L$20)/(3600/$W49),0)),0),'DHM Lane Closure 1WA'!$Q$11:$Q$1611,0)))),(IF((ROUNDUP((L$18*L$19/L$20)/(3600/$W49),0))=0,0,INDEX('DHM Lane Closure 1WA'!$R$11:$R$1611,MATCH(ROUNDUP((ROUNDUP((L$18*L$19/L$20)/(3600/$W49),0)),0),'DHM Lane Closure 1WA'!$Q$11:$Q$1611,0))))*L$23,ROUNDUP((L$14*1.4666/L$25)/L$23,0)*L$23+((IF((ROUNDUP((L$18*L$19/L$20)/(3600/$W49),0))=0,0,INDEX('DHM Lane Closure 1WA'!$R$11:$R$1611,MATCH(ROUNDUP((ROUNDUP((L$18*L$19/L$20)/(3600/$W49),0)),0),'DHM Lane Closure 1WA'!$Q$11:$Q$1611,0))))-ROUNDUP((L$14*1.4666/L$25)/L$23,0))*L$24))/5,0)*5)+(ROUNDUP((IF((M$14*1.4666/M$25)/M$23&gt;(IF((ROUNDUP((M$18*M$19/M$20)/(3600/$W49),0))=0,0,INDEX('DHM Lane Closure 1WA'!$R$11:$R$1611,MATCH(ROUNDUP((ROUNDUP((M$18*M$19/M$20)/(3600/$W49),0)),0),'DHM Lane Closure 1WA'!$Q$11:$Q$1611,0)))),(IF((ROUNDUP((M$18*M$19/M$20)/(3600/$W49),0))=0,0,INDEX('DHM Lane Closure 1WA'!$R$11:$R$1611,MATCH(ROUNDUP((ROUNDUP((M$18*M$19/M$20)/(3600/$W49),0)),0),'DHM Lane Closure 1WA'!$Q$11:$Q$1611,0))))*M$23,ROUNDUP((M$14*1.4666/M$25)/M$23,0)*M$23+((IF((ROUNDUP((M$18*M$19/M$20)/(3600/$W49),0))=0,0,INDEX('DHM Lane Closure 1WA'!$R$11:$R$1611,MATCH(ROUNDUP((ROUNDUP((M$18*M$19/M$20)/(3600/$W49),0)),0),'DHM Lane Closure 1WA'!$Q$11:$Q$1611,0))))-ROUNDUP((M$14*1.4666/M$25)/M$23,0))*M$24))/5,0)*5)+(ROUNDUP((IF((N$14*1.4666/N$25)/N$23&gt;(IF((ROUNDUP((N$18*N$19/N$20)/(3600/$W49),0))=0,0,INDEX('DHM Lane Closure 1WA'!$R$11:$R$1611,MATCH(ROUNDUP((ROUNDUP((N$18*N$19/N$20)/(3600/$W49),0)),0),'DHM Lane Closure 1WA'!$Q$11:$Q$1611,0)))),(IF((ROUNDUP((N$18*N$19/N$20)/(3600/$W49),0))=0,0,INDEX('DHM Lane Closure 1WA'!$R$11:$R$1611,MATCH(ROUNDUP((ROUNDUP((N$18*N$19/N$20)/(3600/$W49),0)),0),'DHM Lane Closure 1WA'!$Q$11:$Q$1611,0))))*N$23,ROUNDUP((N$14*1.4666/N$25)/N$23,0)*N$23+((IF((ROUNDUP((N$18*N$19/N$20)/(3600/$W49),0))=0,0,INDEX('DHM Lane Closure 1WA'!$R$11:$R$1611,MATCH(ROUNDUP((ROUNDUP((N$18*N$19/N$20)/(3600/$W49),0)),0),'DHM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415</v>
      </c>
      <c r="Y49">
        <f t="shared" si="0"/>
        <v>1.5</v>
      </c>
    </row>
    <row r="50" spans="5:25" x14ac:dyDescent="0.25">
      <c r="E50"/>
      <c r="F50"/>
      <c r="G50"/>
      <c r="H50"/>
      <c r="I50"/>
      <c r="J50"/>
      <c r="K50"/>
      <c r="L50"/>
      <c r="M50"/>
      <c r="N50"/>
      <c r="O50"/>
      <c r="Q50">
        <v>40</v>
      </c>
      <c r="R50">
        <v>47</v>
      </c>
      <c r="W50">
        <v>400</v>
      </c>
      <c r="X50">
        <f>(ROUNDUP((IF((E$14*1.4666/E$25)/E$23&gt;(IF((ROUNDUP((E$18*E$19/E$20)/(3600/$W50),0))=0,0,INDEX('DHM Lane Closure 1WA'!$R$11:$R$1611,MATCH(ROUNDUP((ROUNDUP((E$18*E$19/E$20)/(3600/$W50),0)),0),'DHM Lane Closure 1WA'!$Q$11:$Q$1611,0)))),(IF((ROUNDUP((E$18*E$19/E$20)/(3600/$W50),0))=0,0,INDEX('DHM Lane Closure 1WA'!$R$11:$R$1611,MATCH(ROUNDUP((ROUNDUP((E$18*E$19/E$20)/(3600/$W50),0)),0),'DHM Lane Closure 1WA'!$Q$11:$Q$1611,0))))*E$23,ROUNDUP((E$14*1.4666/E$25)/E$23,0)*E$23+((IF((ROUNDUP((E$18*E$19/E$20)/(3600/$W50),0))=0,0,INDEX('DHM Lane Closure 1WA'!$R$11:$R$1611,MATCH(ROUNDUP((ROUNDUP((E$18*E$19/E$20)/(3600/$W50),0)),0),'DHM Lane Closure 1WA'!$Q$11:$Q$1611,0))))-ROUNDUP((E$14*1.4666/E$25)/E$23,0))*E$24))/5,0)*5)+(ROUNDUP((IF((F$14*1.4666/F$25)/F$23&gt;(IF((ROUNDUP((F$18*F$19/F$20)/(3600/$W50),0))=0,0,INDEX('DHM Lane Closure 1WA'!$R$11:$R$1611,MATCH(ROUNDUP((ROUNDUP((F$18*F$19/F$20)/(3600/$W50),0)),0),'DHM Lane Closure 1WA'!$Q$11:$Q$1611,0)))),(IF((ROUNDUP((F$18*F$19/F$20)/(3600/$W50),0))=0,0,INDEX('DHM Lane Closure 1WA'!$R$11:$R$1611,MATCH(ROUNDUP((ROUNDUP((F$18*F$19/F$20)/(3600/$W50),0)),0),'DHM Lane Closure 1WA'!$Q$11:$Q$1611,0))))*F$23,ROUNDUP((F$14*1.4666/F$25)/F$23,0)*F$23+((IF((ROUNDUP((F$18*F$19/F$20)/(3600/$W50),0))=0,0,INDEX('DHM Lane Closure 1WA'!$R$11:$R$1611,MATCH(ROUNDUP((ROUNDUP((F$18*F$19/F$20)/(3600/$W50),0)),0),'DHM Lane Closure 1WA'!$Q$11:$Q$1611,0))))-ROUNDUP((F$14*1.4666/F$25)/F$23,0))*F$24))/5,0)*5)+(ROUNDUP((IF((G$14*1.4666/G$25)/G$23&gt;(IF((ROUNDUP((G$18*G$19/G$20)/(3600/$W50),0))=0,0,INDEX('DHM Lane Closure 1WA'!$R$11:$R$1611,MATCH(ROUNDUP((ROUNDUP((G$18*G$19/G$20)/(3600/$W50),0)),0),'DHM Lane Closure 1WA'!$Q$11:$Q$1611,0)))),(IF((ROUNDUP((G$18*G$19/G$20)/(3600/$W50),0))=0,0,INDEX('DHM Lane Closure 1WA'!$R$11:$R$1611,MATCH(ROUNDUP((ROUNDUP((G$18*G$19/G$20)/(3600/$W50),0)),0),'DHM Lane Closure 1WA'!$Q$11:$Q$1611,0))))*G$23,ROUNDUP((G$14*1.4666/G$25)/G$23,0)*G$23+((IF((ROUNDUP((G$18*G$19/G$20)/(3600/$W50),0))=0,0,INDEX('DHM Lane Closure 1WA'!$R$11:$R$1611,MATCH(ROUNDUP((ROUNDUP((G$18*G$19/G$20)/(3600/$W50),0)),0),'DHM Lane Closure 1WA'!$Q$11:$Q$1611,0))))-ROUNDUP((G$14*1.4666/G$25)/G$23,0))*G$24))/5,0)*5)+(ROUNDUP((IF((H$14*1.4666/H$25)/H$23&gt;(IF((ROUNDUP((H$18*H$19/H$20)/(3600/$W50),0))=0,0,INDEX('DHM Lane Closure 1WA'!$R$11:$R$1611,MATCH(ROUNDUP((ROUNDUP((H$18*H$19/H$20)/(3600/$W50),0)),0),'DHM Lane Closure 1WA'!$Q$11:$Q$1611,0)))),(IF((ROUNDUP((H$18*H$19/H$20)/(3600/$W50),0))=0,0,INDEX('DHM Lane Closure 1WA'!$R$11:$R$1611,MATCH(ROUNDUP((ROUNDUP((H$18*H$19/H$20)/(3600/$W50),0)),0),'DHM Lane Closure 1WA'!$Q$11:$Q$1611,0))))*H$23,ROUNDUP((H$14*1.4666/H$25)/H$23,0)*H$23+((IF((ROUNDUP((H$18*H$19/H$20)/(3600/$W50),0))=0,0,INDEX('DHM Lane Closure 1WA'!$R$11:$R$1611,MATCH(ROUNDUP((ROUNDUP((H$18*H$19/H$20)/(3600/$W50),0)),0),'DHM Lane Closure 1WA'!$Q$11:$Q$1611,0))))-ROUNDUP((H$14*1.4666/H$25)/H$23,0))*H$24))/5,0)*5)+(ROUNDUP((IF((I$14*1.4666/I$25)/I$23&gt;(IF((ROUNDUP((I$18*I$19/I$20)/(3600/$W50),0))=0,0,INDEX('DHM Lane Closure 1WA'!$R$11:$R$1611,MATCH(ROUNDUP((ROUNDUP((I$18*I$19/I$20)/(3600/$W50),0)),0),'DHM Lane Closure 1WA'!$Q$11:$Q$1611,0)))),(IF((ROUNDUP((I$18*I$19/I$20)/(3600/$W50),0))=0,0,INDEX('DHM Lane Closure 1WA'!$R$11:$R$1611,MATCH(ROUNDUP((ROUNDUP((I$18*I$19/I$20)/(3600/$W50),0)),0),'DHM Lane Closure 1WA'!$Q$11:$Q$1611,0))))*I$23,ROUNDUP((I$14*1.4666/I$25)/I$23,0)*I$23+((IF((ROUNDUP((I$18*I$19/I$20)/(3600/$W50),0))=0,0,INDEX('DHM Lane Closure 1WA'!$R$11:$R$1611,MATCH(ROUNDUP((ROUNDUP((I$18*I$19/I$20)/(3600/$W50),0)),0),'DHM Lane Closure 1WA'!$Q$11:$Q$1611,0))))-ROUNDUP((I$14*1.4666/I$25)/I$23,0))*I$24))/5,0)*5)+(ROUNDUP((IF((J$14*1.4666/J$25)/J$23&gt;(IF((ROUNDUP((J$18*J$19/J$20)/(3600/$W50),0))=0,0,INDEX('DHM Lane Closure 1WA'!$R$11:$R$1611,MATCH(ROUNDUP((ROUNDUP((J$18*J$19/J$20)/(3600/$W50),0)),0),'DHM Lane Closure 1WA'!$Q$11:$Q$1611,0)))),(IF((ROUNDUP((J$18*J$19/J$20)/(3600/$W50),0))=0,0,INDEX('DHM Lane Closure 1WA'!$R$11:$R$1611,MATCH(ROUNDUP((ROUNDUP((J$18*J$19/J$20)/(3600/$W50),0)),0),'DHM Lane Closure 1WA'!$Q$11:$Q$1611,0))))*J$23,ROUNDUP((J$14*1.4666/J$25)/J$23,0)*J$23+((IF((ROUNDUP((J$18*J$19/J$20)/(3600/$W50),0))=0,0,INDEX('DHM Lane Closure 1WA'!$R$11:$R$1611,MATCH(ROUNDUP((ROUNDUP((J$18*J$19/J$20)/(3600/$W50),0)),0),'DHM Lane Closure 1WA'!$Q$11:$Q$1611,0))))-ROUNDUP((J$14*1.4666/J$25)/J$23,0))*J$24))/5,0)*5)+(ROUNDUP((IF((K$14*1.4666/K$25)/K$23&gt;(IF((ROUNDUP((K$18*K$19/K$20)/(3600/$W50),0))=0,0,INDEX('DHM Lane Closure 1WA'!$R$11:$R$1611,MATCH(ROUNDUP((ROUNDUP((K$18*K$19/K$20)/(3600/$W50),0)),0),'DHM Lane Closure 1WA'!$Q$11:$Q$1611,0)))),(IF((ROUNDUP((K$18*K$19/K$20)/(3600/$W50),0))=0,0,INDEX('DHM Lane Closure 1WA'!$R$11:$R$1611,MATCH(ROUNDUP((ROUNDUP((K$18*K$19/K$20)/(3600/$W50),0)),0),'DHM Lane Closure 1WA'!$Q$11:$Q$1611,0))))*K$23,ROUNDUP((K$14*1.4666/K$25)/K$23,0)*K$23+((IF((ROUNDUP((K$18*K$19/K$20)/(3600/$W50),0))=0,0,INDEX('DHM Lane Closure 1WA'!$R$11:$R$1611,MATCH(ROUNDUP((ROUNDUP((K$18*K$19/K$20)/(3600/$W50),0)),0),'DHM Lane Closure 1WA'!$Q$11:$Q$1611,0))))-ROUNDUP((K$14*1.4666/K$25)/K$23,0))*K$24))/5,0)*5)+(ROUNDUP((IF((L$14*1.4666/L$25)/L$23&gt;(IF((ROUNDUP((L$18*L$19/L$20)/(3600/$W50),0))=0,0,INDEX('DHM Lane Closure 1WA'!$R$11:$R$1611,MATCH(ROUNDUP((ROUNDUP((L$18*L$19/L$20)/(3600/$W50),0)),0),'DHM Lane Closure 1WA'!$Q$11:$Q$1611,0)))),(IF((ROUNDUP((L$18*L$19/L$20)/(3600/$W50),0))=0,0,INDEX('DHM Lane Closure 1WA'!$R$11:$R$1611,MATCH(ROUNDUP((ROUNDUP((L$18*L$19/L$20)/(3600/$W50),0)),0),'DHM Lane Closure 1WA'!$Q$11:$Q$1611,0))))*L$23,ROUNDUP((L$14*1.4666/L$25)/L$23,0)*L$23+((IF((ROUNDUP((L$18*L$19/L$20)/(3600/$W50),0))=0,0,INDEX('DHM Lane Closure 1WA'!$R$11:$R$1611,MATCH(ROUNDUP((ROUNDUP((L$18*L$19/L$20)/(3600/$W50),0)),0),'DHM Lane Closure 1WA'!$Q$11:$Q$1611,0))))-ROUNDUP((L$14*1.4666/L$25)/L$23,0))*L$24))/5,0)*5)+(ROUNDUP((IF((M$14*1.4666/M$25)/M$23&gt;(IF((ROUNDUP((M$18*M$19/M$20)/(3600/$W50),0))=0,0,INDEX('DHM Lane Closure 1WA'!$R$11:$R$1611,MATCH(ROUNDUP((ROUNDUP((M$18*M$19/M$20)/(3600/$W50),0)),0),'DHM Lane Closure 1WA'!$Q$11:$Q$1611,0)))),(IF((ROUNDUP((M$18*M$19/M$20)/(3600/$W50),0))=0,0,INDEX('DHM Lane Closure 1WA'!$R$11:$R$1611,MATCH(ROUNDUP((ROUNDUP((M$18*M$19/M$20)/(3600/$W50),0)),0),'DHM Lane Closure 1WA'!$Q$11:$Q$1611,0))))*M$23,ROUNDUP((M$14*1.4666/M$25)/M$23,0)*M$23+((IF((ROUNDUP((M$18*M$19/M$20)/(3600/$W50),0))=0,0,INDEX('DHM Lane Closure 1WA'!$R$11:$R$1611,MATCH(ROUNDUP((ROUNDUP((M$18*M$19/M$20)/(3600/$W50),0)),0),'DHM Lane Closure 1WA'!$Q$11:$Q$1611,0))))-ROUNDUP((M$14*1.4666/M$25)/M$23,0))*M$24))/5,0)*5)+(ROUNDUP((IF((N$14*1.4666/N$25)/N$23&gt;(IF((ROUNDUP((N$18*N$19/N$20)/(3600/$W50),0))=0,0,INDEX('DHM Lane Closure 1WA'!$R$11:$R$1611,MATCH(ROUNDUP((ROUNDUP((N$18*N$19/N$20)/(3600/$W50),0)),0),'DHM Lane Closure 1WA'!$Q$11:$Q$1611,0)))),(IF((ROUNDUP((N$18*N$19/N$20)/(3600/$W50),0))=0,0,INDEX('DHM Lane Closure 1WA'!$R$11:$R$1611,MATCH(ROUNDUP((ROUNDUP((N$18*N$19/N$20)/(3600/$W50),0)),0),'DHM Lane Closure 1WA'!$Q$11:$Q$1611,0))))*N$23,ROUNDUP((N$14*1.4666/N$25)/N$23,0)*N$23+((IF((ROUNDUP((N$18*N$19/N$20)/(3600/$W50),0))=0,0,INDEX('DHM Lane Closure 1WA'!$R$11:$R$1611,MATCH(ROUNDUP((ROUNDUP((N$18*N$19/N$20)/(3600/$W50),0)),0),'DHM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420</v>
      </c>
      <c r="Y50">
        <f t="shared" si="0"/>
        <v>1.5</v>
      </c>
    </row>
    <row r="51" spans="5:25" x14ac:dyDescent="0.25">
      <c r="E51"/>
      <c r="F51"/>
      <c r="G51"/>
      <c r="H51"/>
      <c r="I51"/>
      <c r="J51"/>
      <c r="K51"/>
      <c r="L51"/>
      <c r="M51"/>
      <c r="N51"/>
      <c r="O51"/>
      <c r="Q51">
        <v>41</v>
      </c>
      <c r="R51">
        <v>48</v>
      </c>
      <c r="W51">
        <v>410</v>
      </c>
      <c r="X51">
        <f>(ROUNDUP((IF((E$14*1.4666/E$25)/E$23&gt;(IF((ROUNDUP((E$18*E$19/E$20)/(3600/$W51),0))=0,0,INDEX('DHM Lane Closure 1WA'!$R$11:$R$1611,MATCH(ROUNDUP((ROUNDUP((E$18*E$19/E$20)/(3600/$W51),0)),0),'DHM Lane Closure 1WA'!$Q$11:$Q$1611,0)))),(IF((ROUNDUP((E$18*E$19/E$20)/(3600/$W51),0))=0,0,INDEX('DHM Lane Closure 1WA'!$R$11:$R$1611,MATCH(ROUNDUP((ROUNDUP((E$18*E$19/E$20)/(3600/$W51),0)),0),'DHM Lane Closure 1WA'!$Q$11:$Q$1611,0))))*E$23,ROUNDUP((E$14*1.4666/E$25)/E$23,0)*E$23+((IF((ROUNDUP((E$18*E$19/E$20)/(3600/$W51),0))=0,0,INDEX('DHM Lane Closure 1WA'!$R$11:$R$1611,MATCH(ROUNDUP((ROUNDUP((E$18*E$19/E$20)/(3600/$W51),0)),0),'DHM Lane Closure 1WA'!$Q$11:$Q$1611,0))))-ROUNDUP((E$14*1.4666/E$25)/E$23,0))*E$24))/5,0)*5)+(ROUNDUP((IF((F$14*1.4666/F$25)/F$23&gt;(IF((ROUNDUP((F$18*F$19/F$20)/(3600/$W51),0))=0,0,INDEX('DHM Lane Closure 1WA'!$R$11:$R$1611,MATCH(ROUNDUP((ROUNDUP((F$18*F$19/F$20)/(3600/$W51),0)),0),'DHM Lane Closure 1WA'!$Q$11:$Q$1611,0)))),(IF((ROUNDUP((F$18*F$19/F$20)/(3600/$W51),0))=0,0,INDEX('DHM Lane Closure 1WA'!$R$11:$R$1611,MATCH(ROUNDUP((ROUNDUP((F$18*F$19/F$20)/(3600/$W51),0)),0),'DHM Lane Closure 1WA'!$Q$11:$Q$1611,0))))*F$23,ROUNDUP((F$14*1.4666/F$25)/F$23,0)*F$23+((IF((ROUNDUP((F$18*F$19/F$20)/(3600/$W51),0))=0,0,INDEX('DHM Lane Closure 1WA'!$R$11:$R$1611,MATCH(ROUNDUP((ROUNDUP((F$18*F$19/F$20)/(3600/$W51),0)),0),'DHM Lane Closure 1WA'!$Q$11:$Q$1611,0))))-ROUNDUP((F$14*1.4666/F$25)/F$23,0))*F$24))/5,0)*5)+(ROUNDUP((IF((G$14*1.4666/G$25)/G$23&gt;(IF((ROUNDUP((G$18*G$19/G$20)/(3600/$W51),0))=0,0,INDEX('DHM Lane Closure 1WA'!$R$11:$R$1611,MATCH(ROUNDUP((ROUNDUP((G$18*G$19/G$20)/(3600/$W51),0)),0),'DHM Lane Closure 1WA'!$Q$11:$Q$1611,0)))),(IF((ROUNDUP((G$18*G$19/G$20)/(3600/$W51),0))=0,0,INDEX('DHM Lane Closure 1WA'!$R$11:$R$1611,MATCH(ROUNDUP((ROUNDUP((G$18*G$19/G$20)/(3600/$W51),0)),0),'DHM Lane Closure 1WA'!$Q$11:$Q$1611,0))))*G$23,ROUNDUP((G$14*1.4666/G$25)/G$23,0)*G$23+((IF((ROUNDUP((G$18*G$19/G$20)/(3600/$W51),0))=0,0,INDEX('DHM Lane Closure 1WA'!$R$11:$R$1611,MATCH(ROUNDUP((ROUNDUP((G$18*G$19/G$20)/(3600/$W51),0)),0),'DHM Lane Closure 1WA'!$Q$11:$Q$1611,0))))-ROUNDUP((G$14*1.4666/G$25)/G$23,0))*G$24))/5,0)*5)+(ROUNDUP((IF((H$14*1.4666/H$25)/H$23&gt;(IF((ROUNDUP((H$18*H$19/H$20)/(3600/$W51),0))=0,0,INDEX('DHM Lane Closure 1WA'!$R$11:$R$1611,MATCH(ROUNDUP((ROUNDUP((H$18*H$19/H$20)/(3600/$W51),0)),0),'DHM Lane Closure 1WA'!$Q$11:$Q$1611,0)))),(IF((ROUNDUP((H$18*H$19/H$20)/(3600/$W51),0))=0,0,INDEX('DHM Lane Closure 1WA'!$R$11:$R$1611,MATCH(ROUNDUP((ROUNDUP((H$18*H$19/H$20)/(3600/$W51),0)),0),'DHM Lane Closure 1WA'!$Q$11:$Q$1611,0))))*H$23,ROUNDUP((H$14*1.4666/H$25)/H$23,0)*H$23+((IF((ROUNDUP((H$18*H$19/H$20)/(3600/$W51),0))=0,0,INDEX('DHM Lane Closure 1WA'!$R$11:$R$1611,MATCH(ROUNDUP((ROUNDUP((H$18*H$19/H$20)/(3600/$W51),0)),0),'DHM Lane Closure 1WA'!$Q$11:$Q$1611,0))))-ROUNDUP((H$14*1.4666/H$25)/H$23,0))*H$24))/5,0)*5)+(ROUNDUP((IF((I$14*1.4666/I$25)/I$23&gt;(IF((ROUNDUP((I$18*I$19/I$20)/(3600/$W51),0))=0,0,INDEX('DHM Lane Closure 1WA'!$R$11:$R$1611,MATCH(ROUNDUP((ROUNDUP((I$18*I$19/I$20)/(3600/$W51),0)),0),'DHM Lane Closure 1WA'!$Q$11:$Q$1611,0)))),(IF((ROUNDUP((I$18*I$19/I$20)/(3600/$W51),0))=0,0,INDEX('DHM Lane Closure 1WA'!$R$11:$R$1611,MATCH(ROUNDUP((ROUNDUP((I$18*I$19/I$20)/(3600/$W51),0)),0),'DHM Lane Closure 1WA'!$Q$11:$Q$1611,0))))*I$23,ROUNDUP((I$14*1.4666/I$25)/I$23,0)*I$23+((IF((ROUNDUP((I$18*I$19/I$20)/(3600/$W51),0))=0,0,INDEX('DHM Lane Closure 1WA'!$R$11:$R$1611,MATCH(ROUNDUP((ROUNDUP((I$18*I$19/I$20)/(3600/$W51),0)),0),'DHM Lane Closure 1WA'!$Q$11:$Q$1611,0))))-ROUNDUP((I$14*1.4666/I$25)/I$23,0))*I$24))/5,0)*5)+(ROUNDUP((IF((J$14*1.4666/J$25)/J$23&gt;(IF((ROUNDUP((J$18*J$19/J$20)/(3600/$W51),0))=0,0,INDEX('DHM Lane Closure 1WA'!$R$11:$R$1611,MATCH(ROUNDUP((ROUNDUP((J$18*J$19/J$20)/(3600/$W51),0)),0),'DHM Lane Closure 1WA'!$Q$11:$Q$1611,0)))),(IF((ROUNDUP((J$18*J$19/J$20)/(3600/$W51),0))=0,0,INDEX('DHM Lane Closure 1WA'!$R$11:$R$1611,MATCH(ROUNDUP((ROUNDUP((J$18*J$19/J$20)/(3600/$W51),0)),0),'DHM Lane Closure 1WA'!$Q$11:$Q$1611,0))))*J$23,ROUNDUP((J$14*1.4666/J$25)/J$23,0)*J$23+((IF((ROUNDUP((J$18*J$19/J$20)/(3600/$W51),0))=0,0,INDEX('DHM Lane Closure 1WA'!$R$11:$R$1611,MATCH(ROUNDUP((ROUNDUP((J$18*J$19/J$20)/(3600/$W51),0)),0),'DHM Lane Closure 1WA'!$Q$11:$Q$1611,0))))-ROUNDUP((J$14*1.4666/J$25)/J$23,0))*J$24))/5,0)*5)+(ROUNDUP((IF((K$14*1.4666/K$25)/K$23&gt;(IF((ROUNDUP((K$18*K$19/K$20)/(3600/$W51),0))=0,0,INDEX('DHM Lane Closure 1WA'!$R$11:$R$1611,MATCH(ROUNDUP((ROUNDUP((K$18*K$19/K$20)/(3600/$W51),0)),0),'DHM Lane Closure 1WA'!$Q$11:$Q$1611,0)))),(IF((ROUNDUP((K$18*K$19/K$20)/(3600/$W51),0))=0,0,INDEX('DHM Lane Closure 1WA'!$R$11:$R$1611,MATCH(ROUNDUP((ROUNDUP((K$18*K$19/K$20)/(3600/$W51),0)),0),'DHM Lane Closure 1WA'!$Q$11:$Q$1611,0))))*K$23,ROUNDUP((K$14*1.4666/K$25)/K$23,0)*K$23+((IF((ROUNDUP((K$18*K$19/K$20)/(3600/$W51),0))=0,0,INDEX('DHM Lane Closure 1WA'!$R$11:$R$1611,MATCH(ROUNDUP((ROUNDUP((K$18*K$19/K$20)/(3600/$W51),0)),0),'DHM Lane Closure 1WA'!$Q$11:$Q$1611,0))))-ROUNDUP((K$14*1.4666/K$25)/K$23,0))*K$24))/5,0)*5)+(ROUNDUP((IF((L$14*1.4666/L$25)/L$23&gt;(IF((ROUNDUP((L$18*L$19/L$20)/(3600/$W51),0))=0,0,INDEX('DHM Lane Closure 1WA'!$R$11:$R$1611,MATCH(ROUNDUP((ROUNDUP((L$18*L$19/L$20)/(3600/$W51),0)),0),'DHM Lane Closure 1WA'!$Q$11:$Q$1611,0)))),(IF((ROUNDUP((L$18*L$19/L$20)/(3600/$W51),0))=0,0,INDEX('DHM Lane Closure 1WA'!$R$11:$R$1611,MATCH(ROUNDUP((ROUNDUP((L$18*L$19/L$20)/(3600/$W51),0)),0),'DHM Lane Closure 1WA'!$Q$11:$Q$1611,0))))*L$23,ROUNDUP((L$14*1.4666/L$25)/L$23,0)*L$23+((IF((ROUNDUP((L$18*L$19/L$20)/(3600/$W51),0))=0,0,INDEX('DHM Lane Closure 1WA'!$R$11:$R$1611,MATCH(ROUNDUP((ROUNDUP((L$18*L$19/L$20)/(3600/$W51),0)),0),'DHM Lane Closure 1WA'!$Q$11:$Q$1611,0))))-ROUNDUP((L$14*1.4666/L$25)/L$23,0))*L$24))/5,0)*5)+(ROUNDUP((IF((M$14*1.4666/M$25)/M$23&gt;(IF((ROUNDUP((M$18*M$19/M$20)/(3600/$W51),0))=0,0,INDEX('DHM Lane Closure 1WA'!$R$11:$R$1611,MATCH(ROUNDUP((ROUNDUP((M$18*M$19/M$20)/(3600/$W51),0)),0),'DHM Lane Closure 1WA'!$Q$11:$Q$1611,0)))),(IF((ROUNDUP((M$18*M$19/M$20)/(3600/$W51),0))=0,0,INDEX('DHM Lane Closure 1WA'!$R$11:$R$1611,MATCH(ROUNDUP((ROUNDUP((M$18*M$19/M$20)/(3600/$W51),0)),0),'DHM Lane Closure 1WA'!$Q$11:$Q$1611,0))))*M$23,ROUNDUP((M$14*1.4666/M$25)/M$23,0)*M$23+((IF((ROUNDUP((M$18*M$19/M$20)/(3600/$W51),0))=0,0,INDEX('DHM Lane Closure 1WA'!$R$11:$R$1611,MATCH(ROUNDUP((ROUNDUP((M$18*M$19/M$20)/(3600/$W51),0)),0),'DHM Lane Closure 1WA'!$Q$11:$Q$1611,0))))-ROUNDUP((M$14*1.4666/M$25)/M$23,0))*M$24))/5,0)*5)+(ROUNDUP((IF((N$14*1.4666/N$25)/N$23&gt;(IF((ROUNDUP((N$18*N$19/N$20)/(3600/$W51),0))=0,0,INDEX('DHM Lane Closure 1WA'!$R$11:$R$1611,MATCH(ROUNDUP((ROUNDUP((N$18*N$19/N$20)/(3600/$W51),0)),0),'DHM Lane Closure 1WA'!$Q$11:$Q$1611,0)))),(IF((ROUNDUP((N$18*N$19/N$20)/(3600/$W51),0))=0,0,INDEX('DHM Lane Closure 1WA'!$R$11:$R$1611,MATCH(ROUNDUP((ROUNDUP((N$18*N$19/N$20)/(3600/$W51),0)),0),'DHM Lane Closure 1WA'!$Q$11:$Q$1611,0))))*N$23,ROUNDUP((N$14*1.4666/N$25)/N$23,0)*N$23+((IF((ROUNDUP((N$18*N$19/N$20)/(3600/$W51),0))=0,0,INDEX('DHM Lane Closure 1WA'!$R$11:$R$1611,MATCH(ROUNDUP((ROUNDUP((N$18*N$19/N$20)/(3600/$W51),0)),0),'DHM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425</v>
      </c>
      <c r="Y51">
        <f t="shared" si="0"/>
        <v>1.5</v>
      </c>
    </row>
    <row r="52" spans="5:25" x14ac:dyDescent="0.25">
      <c r="E52"/>
      <c r="F52"/>
      <c r="G52"/>
      <c r="H52"/>
      <c r="I52"/>
      <c r="J52"/>
      <c r="K52"/>
      <c r="L52"/>
      <c r="M52"/>
      <c r="N52"/>
      <c r="O52"/>
      <c r="Q52">
        <v>42</v>
      </c>
      <c r="R52">
        <v>49</v>
      </c>
      <c r="W52">
        <v>420</v>
      </c>
      <c r="X52">
        <f>(ROUNDUP((IF((E$14*1.4666/E$25)/E$23&gt;(IF((ROUNDUP((E$18*E$19/E$20)/(3600/$W52),0))=0,0,INDEX('DHM Lane Closure 1WA'!$R$11:$R$1611,MATCH(ROUNDUP((ROUNDUP((E$18*E$19/E$20)/(3600/$W52),0)),0),'DHM Lane Closure 1WA'!$Q$11:$Q$1611,0)))),(IF((ROUNDUP((E$18*E$19/E$20)/(3600/$W52),0))=0,0,INDEX('DHM Lane Closure 1WA'!$R$11:$R$1611,MATCH(ROUNDUP((ROUNDUP((E$18*E$19/E$20)/(3600/$W52),0)),0),'DHM Lane Closure 1WA'!$Q$11:$Q$1611,0))))*E$23,ROUNDUP((E$14*1.4666/E$25)/E$23,0)*E$23+((IF((ROUNDUP((E$18*E$19/E$20)/(3600/$W52),0))=0,0,INDEX('DHM Lane Closure 1WA'!$R$11:$R$1611,MATCH(ROUNDUP((ROUNDUP((E$18*E$19/E$20)/(3600/$W52),0)),0),'DHM Lane Closure 1WA'!$Q$11:$Q$1611,0))))-ROUNDUP((E$14*1.4666/E$25)/E$23,0))*E$24))/5,0)*5)+(ROUNDUP((IF((F$14*1.4666/F$25)/F$23&gt;(IF((ROUNDUP((F$18*F$19/F$20)/(3600/$W52),0))=0,0,INDEX('DHM Lane Closure 1WA'!$R$11:$R$1611,MATCH(ROUNDUP((ROUNDUP((F$18*F$19/F$20)/(3600/$W52),0)),0),'DHM Lane Closure 1WA'!$Q$11:$Q$1611,0)))),(IF((ROUNDUP((F$18*F$19/F$20)/(3600/$W52),0))=0,0,INDEX('DHM Lane Closure 1WA'!$R$11:$R$1611,MATCH(ROUNDUP((ROUNDUP((F$18*F$19/F$20)/(3600/$W52),0)),0),'DHM Lane Closure 1WA'!$Q$11:$Q$1611,0))))*F$23,ROUNDUP((F$14*1.4666/F$25)/F$23,0)*F$23+((IF((ROUNDUP((F$18*F$19/F$20)/(3600/$W52),0))=0,0,INDEX('DHM Lane Closure 1WA'!$R$11:$R$1611,MATCH(ROUNDUP((ROUNDUP((F$18*F$19/F$20)/(3600/$W52),0)),0),'DHM Lane Closure 1WA'!$Q$11:$Q$1611,0))))-ROUNDUP((F$14*1.4666/F$25)/F$23,0))*F$24))/5,0)*5)+(ROUNDUP((IF((G$14*1.4666/G$25)/G$23&gt;(IF((ROUNDUP((G$18*G$19/G$20)/(3600/$W52),0))=0,0,INDEX('DHM Lane Closure 1WA'!$R$11:$R$1611,MATCH(ROUNDUP((ROUNDUP((G$18*G$19/G$20)/(3600/$W52),0)),0),'DHM Lane Closure 1WA'!$Q$11:$Q$1611,0)))),(IF((ROUNDUP((G$18*G$19/G$20)/(3600/$W52),0))=0,0,INDEX('DHM Lane Closure 1WA'!$R$11:$R$1611,MATCH(ROUNDUP((ROUNDUP((G$18*G$19/G$20)/(3600/$W52),0)),0),'DHM Lane Closure 1WA'!$Q$11:$Q$1611,0))))*G$23,ROUNDUP((G$14*1.4666/G$25)/G$23,0)*G$23+((IF((ROUNDUP((G$18*G$19/G$20)/(3600/$W52),0))=0,0,INDEX('DHM Lane Closure 1WA'!$R$11:$R$1611,MATCH(ROUNDUP((ROUNDUP((G$18*G$19/G$20)/(3600/$W52),0)),0),'DHM Lane Closure 1WA'!$Q$11:$Q$1611,0))))-ROUNDUP((G$14*1.4666/G$25)/G$23,0))*G$24))/5,0)*5)+(ROUNDUP((IF((H$14*1.4666/H$25)/H$23&gt;(IF((ROUNDUP((H$18*H$19/H$20)/(3600/$W52),0))=0,0,INDEX('DHM Lane Closure 1WA'!$R$11:$R$1611,MATCH(ROUNDUP((ROUNDUP((H$18*H$19/H$20)/(3600/$W52),0)),0),'DHM Lane Closure 1WA'!$Q$11:$Q$1611,0)))),(IF((ROUNDUP((H$18*H$19/H$20)/(3600/$W52),0))=0,0,INDEX('DHM Lane Closure 1WA'!$R$11:$R$1611,MATCH(ROUNDUP((ROUNDUP((H$18*H$19/H$20)/(3600/$W52),0)),0),'DHM Lane Closure 1WA'!$Q$11:$Q$1611,0))))*H$23,ROUNDUP((H$14*1.4666/H$25)/H$23,0)*H$23+((IF((ROUNDUP((H$18*H$19/H$20)/(3600/$W52),0))=0,0,INDEX('DHM Lane Closure 1WA'!$R$11:$R$1611,MATCH(ROUNDUP((ROUNDUP((H$18*H$19/H$20)/(3600/$W52),0)),0),'DHM Lane Closure 1WA'!$Q$11:$Q$1611,0))))-ROUNDUP((H$14*1.4666/H$25)/H$23,0))*H$24))/5,0)*5)+(ROUNDUP((IF((I$14*1.4666/I$25)/I$23&gt;(IF((ROUNDUP((I$18*I$19/I$20)/(3600/$W52),0))=0,0,INDEX('DHM Lane Closure 1WA'!$R$11:$R$1611,MATCH(ROUNDUP((ROUNDUP((I$18*I$19/I$20)/(3600/$W52),0)),0),'DHM Lane Closure 1WA'!$Q$11:$Q$1611,0)))),(IF((ROUNDUP((I$18*I$19/I$20)/(3600/$W52),0))=0,0,INDEX('DHM Lane Closure 1WA'!$R$11:$R$1611,MATCH(ROUNDUP((ROUNDUP((I$18*I$19/I$20)/(3600/$W52),0)),0),'DHM Lane Closure 1WA'!$Q$11:$Q$1611,0))))*I$23,ROUNDUP((I$14*1.4666/I$25)/I$23,0)*I$23+((IF((ROUNDUP((I$18*I$19/I$20)/(3600/$W52),0))=0,0,INDEX('DHM Lane Closure 1WA'!$R$11:$R$1611,MATCH(ROUNDUP((ROUNDUP((I$18*I$19/I$20)/(3600/$W52),0)),0),'DHM Lane Closure 1WA'!$Q$11:$Q$1611,0))))-ROUNDUP((I$14*1.4666/I$25)/I$23,0))*I$24))/5,0)*5)+(ROUNDUP((IF((J$14*1.4666/J$25)/J$23&gt;(IF((ROUNDUP((J$18*J$19/J$20)/(3600/$W52),0))=0,0,INDEX('DHM Lane Closure 1WA'!$R$11:$R$1611,MATCH(ROUNDUP((ROUNDUP((J$18*J$19/J$20)/(3600/$W52),0)),0),'DHM Lane Closure 1WA'!$Q$11:$Q$1611,0)))),(IF((ROUNDUP((J$18*J$19/J$20)/(3600/$W52),0))=0,0,INDEX('DHM Lane Closure 1WA'!$R$11:$R$1611,MATCH(ROUNDUP((ROUNDUP((J$18*J$19/J$20)/(3600/$W52),0)),0),'DHM Lane Closure 1WA'!$Q$11:$Q$1611,0))))*J$23,ROUNDUP((J$14*1.4666/J$25)/J$23,0)*J$23+((IF((ROUNDUP((J$18*J$19/J$20)/(3600/$W52),0))=0,0,INDEX('DHM Lane Closure 1WA'!$R$11:$R$1611,MATCH(ROUNDUP((ROUNDUP((J$18*J$19/J$20)/(3600/$W52),0)),0),'DHM Lane Closure 1WA'!$Q$11:$Q$1611,0))))-ROUNDUP((J$14*1.4666/J$25)/J$23,0))*J$24))/5,0)*5)+(ROUNDUP((IF((K$14*1.4666/K$25)/K$23&gt;(IF((ROUNDUP((K$18*K$19/K$20)/(3600/$W52),0))=0,0,INDEX('DHM Lane Closure 1WA'!$R$11:$R$1611,MATCH(ROUNDUP((ROUNDUP((K$18*K$19/K$20)/(3600/$W52),0)),0),'DHM Lane Closure 1WA'!$Q$11:$Q$1611,0)))),(IF((ROUNDUP((K$18*K$19/K$20)/(3600/$W52),0))=0,0,INDEX('DHM Lane Closure 1WA'!$R$11:$R$1611,MATCH(ROUNDUP((ROUNDUP((K$18*K$19/K$20)/(3600/$W52),0)),0),'DHM Lane Closure 1WA'!$Q$11:$Q$1611,0))))*K$23,ROUNDUP((K$14*1.4666/K$25)/K$23,0)*K$23+((IF((ROUNDUP((K$18*K$19/K$20)/(3600/$W52),0))=0,0,INDEX('DHM Lane Closure 1WA'!$R$11:$R$1611,MATCH(ROUNDUP((ROUNDUP((K$18*K$19/K$20)/(3600/$W52),0)),0),'DHM Lane Closure 1WA'!$Q$11:$Q$1611,0))))-ROUNDUP((K$14*1.4666/K$25)/K$23,0))*K$24))/5,0)*5)+(ROUNDUP((IF((L$14*1.4666/L$25)/L$23&gt;(IF((ROUNDUP((L$18*L$19/L$20)/(3600/$W52),0))=0,0,INDEX('DHM Lane Closure 1WA'!$R$11:$R$1611,MATCH(ROUNDUP((ROUNDUP((L$18*L$19/L$20)/(3600/$W52),0)),0),'DHM Lane Closure 1WA'!$Q$11:$Q$1611,0)))),(IF((ROUNDUP((L$18*L$19/L$20)/(3600/$W52),0))=0,0,INDEX('DHM Lane Closure 1WA'!$R$11:$R$1611,MATCH(ROUNDUP((ROUNDUP((L$18*L$19/L$20)/(3600/$W52),0)),0),'DHM Lane Closure 1WA'!$Q$11:$Q$1611,0))))*L$23,ROUNDUP((L$14*1.4666/L$25)/L$23,0)*L$23+((IF((ROUNDUP((L$18*L$19/L$20)/(3600/$W52),0))=0,0,INDEX('DHM Lane Closure 1WA'!$R$11:$R$1611,MATCH(ROUNDUP((ROUNDUP((L$18*L$19/L$20)/(3600/$W52),0)),0),'DHM Lane Closure 1WA'!$Q$11:$Q$1611,0))))-ROUNDUP((L$14*1.4666/L$25)/L$23,0))*L$24))/5,0)*5)+(ROUNDUP((IF((M$14*1.4666/M$25)/M$23&gt;(IF((ROUNDUP((M$18*M$19/M$20)/(3600/$W52),0))=0,0,INDEX('DHM Lane Closure 1WA'!$R$11:$R$1611,MATCH(ROUNDUP((ROUNDUP((M$18*M$19/M$20)/(3600/$W52),0)),0),'DHM Lane Closure 1WA'!$Q$11:$Q$1611,0)))),(IF((ROUNDUP((M$18*M$19/M$20)/(3600/$W52),0))=0,0,INDEX('DHM Lane Closure 1WA'!$R$11:$R$1611,MATCH(ROUNDUP((ROUNDUP((M$18*M$19/M$20)/(3600/$W52),0)),0),'DHM Lane Closure 1WA'!$Q$11:$Q$1611,0))))*M$23,ROUNDUP((M$14*1.4666/M$25)/M$23,0)*M$23+((IF((ROUNDUP((M$18*M$19/M$20)/(3600/$W52),0))=0,0,INDEX('DHM Lane Closure 1WA'!$R$11:$R$1611,MATCH(ROUNDUP((ROUNDUP((M$18*M$19/M$20)/(3600/$W52),0)),0),'DHM Lane Closure 1WA'!$Q$11:$Q$1611,0))))-ROUNDUP((M$14*1.4666/M$25)/M$23,0))*M$24))/5,0)*5)+(ROUNDUP((IF((N$14*1.4666/N$25)/N$23&gt;(IF((ROUNDUP((N$18*N$19/N$20)/(3600/$W52),0))=0,0,INDEX('DHM Lane Closure 1WA'!$R$11:$R$1611,MATCH(ROUNDUP((ROUNDUP((N$18*N$19/N$20)/(3600/$W52),0)),0),'DHM Lane Closure 1WA'!$Q$11:$Q$1611,0)))),(IF((ROUNDUP((N$18*N$19/N$20)/(3600/$W52),0))=0,0,INDEX('DHM Lane Closure 1WA'!$R$11:$R$1611,MATCH(ROUNDUP((ROUNDUP((N$18*N$19/N$20)/(3600/$W52),0)),0),'DHM Lane Closure 1WA'!$Q$11:$Q$1611,0))))*N$23,ROUNDUP((N$14*1.4666/N$25)/N$23,0)*N$23+((IF((ROUNDUP((N$18*N$19/N$20)/(3600/$W52),0))=0,0,INDEX('DHM Lane Closure 1WA'!$R$11:$R$1611,MATCH(ROUNDUP((ROUNDUP((N$18*N$19/N$20)/(3600/$W52),0)),0),'DHM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430</v>
      </c>
      <c r="Y52">
        <f t="shared" si="0"/>
        <v>1.5</v>
      </c>
    </row>
    <row r="53" spans="5:25" x14ac:dyDescent="0.25">
      <c r="E53"/>
      <c r="F53"/>
      <c r="G53"/>
      <c r="H53"/>
      <c r="I53"/>
      <c r="J53"/>
      <c r="K53"/>
      <c r="L53"/>
      <c r="M53"/>
      <c r="N53"/>
      <c r="O53"/>
      <c r="Q53">
        <v>43</v>
      </c>
      <c r="R53">
        <v>51</v>
      </c>
      <c r="W53">
        <v>430</v>
      </c>
      <c r="X53">
        <f>(ROUNDUP((IF((E$14*1.4666/E$25)/E$23&gt;(IF((ROUNDUP((E$18*E$19/E$20)/(3600/$W53),0))=0,0,INDEX('DHM Lane Closure 1WA'!$R$11:$R$1611,MATCH(ROUNDUP((ROUNDUP((E$18*E$19/E$20)/(3600/$W53),0)),0),'DHM Lane Closure 1WA'!$Q$11:$Q$1611,0)))),(IF((ROUNDUP((E$18*E$19/E$20)/(3600/$W53),0))=0,0,INDEX('DHM Lane Closure 1WA'!$R$11:$R$1611,MATCH(ROUNDUP((ROUNDUP((E$18*E$19/E$20)/(3600/$W53),0)),0),'DHM Lane Closure 1WA'!$Q$11:$Q$1611,0))))*E$23,ROUNDUP((E$14*1.4666/E$25)/E$23,0)*E$23+((IF((ROUNDUP((E$18*E$19/E$20)/(3600/$W53),0))=0,0,INDEX('DHM Lane Closure 1WA'!$R$11:$R$1611,MATCH(ROUNDUP((ROUNDUP((E$18*E$19/E$20)/(3600/$W53),0)),0),'DHM Lane Closure 1WA'!$Q$11:$Q$1611,0))))-ROUNDUP((E$14*1.4666/E$25)/E$23,0))*E$24))/5,0)*5)+(ROUNDUP((IF((F$14*1.4666/F$25)/F$23&gt;(IF((ROUNDUP((F$18*F$19/F$20)/(3600/$W53),0))=0,0,INDEX('DHM Lane Closure 1WA'!$R$11:$R$1611,MATCH(ROUNDUP((ROUNDUP((F$18*F$19/F$20)/(3600/$W53),0)),0),'DHM Lane Closure 1WA'!$Q$11:$Q$1611,0)))),(IF((ROUNDUP((F$18*F$19/F$20)/(3600/$W53),0))=0,0,INDEX('DHM Lane Closure 1WA'!$R$11:$R$1611,MATCH(ROUNDUP((ROUNDUP((F$18*F$19/F$20)/(3600/$W53),0)),0),'DHM Lane Closure 1WA'!$Q$11:$Q$1611,0))))*F$23,ROUNDUP((F$14*1.4666/F$25)/F$23,0)*F$23+((IF((ROUNDUP((F$18*F$19/F$20)/(3600/$W53),0))=0,0,INDEX('DHM Lane Closure 1WA'!$R$11:$R$1611,MATCH(ROUNDUP((ROUNDUP((F$18*F$19/F$20)/(3600/$W53),0)),0),'DHM Lane Closure 1WA'!$Q$11:$Q$1611,0))))-ROUNDUP((F$14*1.4666/F$25)/F$23,0))*F$24))/5,0)*5)+(ROUNDUP((IF((G$14*1.4666/G$25)/G$23&gt;(IF((ROUNDUP((G$18*G$19/G$20)/(3600/$W53),0))=0,0,INDEX('DHM Lane Closure 1WA'!$R$11:$R$1611,MATCH(ROUNDUP((ROUNDUP((G$18*G$19/G$20)/(3600/$W53),0)),0),'DHM Lane Closure 1WA'!$Q$11:$Q$1611,0)))),(IF((ROUNDUP((G$18*G$19/G$20)/(3600/$W53),0))=0,0,INDEX('DHM Lane Closure 1WA'!$R$11:$R$1611,MATCH(ROUNDUP((ROUNDUP((G$18*G$19/G$20)/(3600/$W53),0)),0),'DHM Lane Closure 1WA'!$Q$11:$Q$1611,0))))*G$23,ROUNDUP((G$14*1.4666/G$25)/G$23,0)*G$23+((IF((ROUNDUP((G$18*G$19/G$20)/(3600/$W53),0))=0,0,INDEX('DHM Lane Closure 1WA'!$R$11:$R$1611,MATCH(ROUNDUP((ROUNDUP((G$18*G$19/G$20)/(3600/$W53),0)),0),'DHM Lane Closure 1WA'!$Q$11:$Q$1611,0))))-ROUNDUP((G$14*1.4666/G$25)/G$23,0))*G$24))/5,0)*5)+(ROUNDUP((IF((H$14*1.4666/H$25)/H$23&gt;(IF((ROUNDUP((H$18*H$19/H$20)/(3600/$W53),0))=0,0,INDEX('DHM Lane Closure 1WA'!$R$11:$R$1611,MATCH(ROUNDUP((ROUNDUP((H$18*H$19/H$20)/(3600/$W53),0)),0),'DHM Lane Closure 1WA'!$Q$11:$Q$1611,0)))),(IF((ROUNDUP((H$18*H$19/H$20)/(3600/$W53),0))=0,0,INDEX('DHM Lane Closure 1WA'!$R$11:$R$1611,MATCH(ROUNDUP((ROUNDUP((H$18*H$19/H$20)/(3600/$W53),0)),0),'DHM Lane Closure 1WA'!$Q$11:$Q$1611,0))))*H$23,ROUNDUP((H$14*1.4666/H$25)/H$23,0)*H$23+((IF((ROUNDUP((H$18*H$19/H$20)/(3600/$W53),0))=0,0,INDEX('DHM Lane Closure 1WA'!$R$11:$R$1611,MATCH(ROUNDUP((ROUNDUP((H$18*H$19/H$20)/(3600/$W53),0)),0),'DHM Lane Closure 1WA'!$Q$11:$Q$1611,0))))-ROUNDUP((H$14*1.4666/H$25)/H$23,0))*H$24))/5,0)*5)+(ROUNDUP((IF((I$14*1.4666/I$25)/I$23&gt;(IF((ROUNDUP((I$18*I$19/I$20)/(3600/$W53),0))=0,0,INDEX('DHM Lane Closure 1WA'!$R$11:$R$1611,MATCH(ROUNDUP((ROUNDUP((I$18*I$19/I$20)/(3600/$W53),0)),0),'DHM Lane Closure 1WA'!$Q$11:$Q$1611,0)))),(IF((ROUNDUP((I$18*I$19/I$20)/(3600/$W53),0))=0,0,INDEX('DHM Lane Closure 1WA'!$R$11:$R$1611,MATCH(ROUNDUP((ROUNDUP((I$18*I$19/I$20)/(3600/$W53),0)),0),'DHM Lane Closure 1WA'!$Q$11:$Q$1611,0))))*I$23,ROUNDUP((I$14*1.4666/I$25)/I$23,0)*I$23+((IF((ROUNDUP((I$18*I$19/I$20)/(3600/$W53),0))=0,0,INDEX('DHM Lane Closure 1WA'!$R$11:$R$1611,MATCH(ROUNDUP((ROUNDUP((I$18*I$19/I$20)/(3600/$W53),0)),0),'DHM Lane Closure 1WA'!$Q$11:$Q$1611,0))))-ROUNDUP((I$14*1.4666/I$25)/I$23,0))*I$24))/5,0)*5)+(ROUNDUP((IF((J$14*1.4666/J$25)/J$23&gt;(IF((ROUNDUP((J$18*J$19/J$20)/(3600/$W53),0))=0,0,INDEX('DHM Lane Closure 1WA'!$R$11:$R$1611,MATCH(ROUNDUP((ROUNDUP((J$18*J$19/J$20)/(3600/$W53),0)),0),'DHM Lane Closure 1WA'!$Q$11:$Q$1611,0)))),(IF((ROUNDUP((J$18*J$19/J$20)/(3600/$W53),0))=0,0,INDEX('DHM Lane Closure 1WA'!$R$11:$R$1611,MATCH(ROUNDUP((ROUNDUP((J$18*J$19/J$20)/(3600/$W53),0)),0),'DHM Lane Closure 1WA'!$Q$11:$Q$1611,0))))*J$23,ROUNDUP((J$14*1.4666/J$25)/J$23,0)*J$23+((IF((ROUNDUP((J$18*J$19/J$20)/(3600/$W53),0))=0,0,INDEX('DHM Lane Closure 1WA'!$R$11:$R$1611,MATCH(ROUNDUP((ROUNDUP((J$18*J$19/J$20)/(3600/$W53),0)),0),'DHM Lane Closure 1WA'!$Q$11:$Q$1611,0))))-ROUNDUP((J$14*1.4666/J$25)/J$23,0))*J$24))/5,0)*5)+(ROUNDUP((IF((K$14*1.4666/K$25)/K$23&gt;(IF((ROUNDUP((K$18*K$19/K$20)/(3600/$W53),0))=0,0,INDEX('DHM Lane Closure 1WA'!$R$11:$R$1611,MATCH(ROUNDUP((ROUNDUP((K$18*K$19/K$20)/(3600/$W53),0)),0),'DHM Lane Closure 1WA'!$Q$11:$Q$1611,0)))),(IF((ROUNDUP((K$18*K$19/K$20)/(3600/$W53),0))=0,0,INDEX('DHM Lane Closure 1WA'!$R$11:$R$1611,MATCH(ROUNDUP((ROUNDUP((K$18*K$19/K$20)/(3600/$W53),0)),0),'DHM Lane Closure 1WA'!$Q$11:$Q$1611,0))))*K$23,ROUNDUP((K$14*1.4666/K$25)/K$23,0)*K$23+((IF((ROUNDUP((K$18*K$19/K$20)/(3600/$W53),0))=0,0,INDEX('DHM Lane Closure 1WA'!$R$11:$R$1611,MATCH(ROUNDUP((ROUNDUP((K$18*K$19/K$20)/(3600/$W53),0)),0),'DHM Lane Closure 1WA'!$Q$11:$Q$1611,0))))-ROUNDUP((K$14*1.4666/K$25)/K$23,0))*K$24))/5,0)*5)+(ROUNDUP((IF((L$14*1.4666/L$25)/L$23&gt;(IF((ROUNDUP((L$18*L$19/L$20)/(3600/$W53),0))=0,0,INDEX('DHM Lane Closure 1WA'!$R$11:$R$1611,MATCH(ROUNDUP((ROUNDUP((L$18*L$19/L$20)/(3600/$W53),0)),0),'DHM Lane Closure 1WA'!$Q$11:$Q$1611,0)))),(IF((ROUNDUP((L$18*L$19/L$20)/(3600/$W53),0))=0,0,INDEX('DHM Lane Closure 1WA'!$R$11:$R$1611,MATCH(ROUNDUP((ROUNDUP((L$18*L$19/L$20)/(3600/$W53),0)),0),'DHM Lane Closure 1WA'!$Q$11:$Q$1611,0))))*L$23,ROUNDUP((L$14*1.4666/L$25)/L$23,0)*L$23+((IF((ROUNDUP((L$18*L$19/L$20)/(3600/$W53),0))=0,0,INDEX('DHM Lane Closure 1WA'!$R$11:$R$1611,MATCH(ROUNDUP((ROUNDUP((L$18*L$19/L$20)/(3600/$W53),0)),0),'DHM Lane Closure 1WA'!$Q$11:$Q$1611,0))))-ROUNDUP((L$14*1.4666/L$25)/L$23,0))*L$24))/5,0)*5)+(ROUNDUP((IF((M$14*1.4666/M$25)/M$23&gt;(IF((ROUNDUP((M$18*M$19/M$20)/(3600/$W53),0))=0,0,INDEX('DHM Lane Closure 1WA'!$R$11:$R$1611,MATCH(ROUNDUP((ROUNDUP((M$18*M$19/M$20)/(3600/$W53),0)),0),'DHM Lane Closure 1WA'!$Q$11:$Q$1611,0)))),(IF((ROUNDUP((M$18*M$19/M$20)/(3600/$W53),0))=0,0,INDEX('DHM Lane Closure 1WA'!$R$11:$R$1611,MATCH(ROUNDUP((ROUNDUP((M$18*M$19/M$20)/(3600/$W53),0)),0),'DHM Lane Closure 1WA'!$Q$11:$Q$1611,0))))*M$23,ROUNDUP((M$14*1.4666/M$25)/M$23,0)*M$23+((IF((ROUNDUP((M$18*M$19/M$20)/(3600/$W53),0))=0,0,INDEX('DHM Lane Closure 1WA'!$R$11:$R$1611,MATCH(ROUNDUP((ROUNDUP((M$18*M$19/M$20)/(3600/$W53),0)),0),'DHM Lane Closure 1WA'!$Q$11:$Q$1611,0))))-ROUNDUP((M$14*1.4666/M$25)/M$23,0))*M$24))/5,0)*5)+(ROUNDUP((IF((N$14*1.4666/N$25)/N$23&gt;(IF((ROUNDUP((N$18*N$19/N$20)/(3600/$W53),0))=0,0,INDEX('DHM Lane Closure 1WA'!$R$11:$R$1611,MATCH(ROUNDUP((ROUNDUP((N$18*N$19/N$20)/(3600/$W53),0)),0),'DHM Lane Closure 1WA'!$Q$11:$Q$1611,0)))),(IF((ROUNDUP((N$18*N$19/N$20)/(3600/$W53),0))=0,0,INDEX('DHM Lane Closure 1WA'!$R$11:$R$1611,MATCH(ROUNDUP((ROUNDUP((N$18*N$19/N$20)/(3600/$W53),0)),0),'DHM Lane Closure 1WA'!$Q$11:$Q$1611,0))))*N$23,ROUNDUP((N$14*1.4666/N$25)/N$23,0)*N$23+((IF((ROUNDUP((N$18*N$19/N$20)/(3600/$W53),0))=0,0,INDEX('DHM Lane Closure 1WA'!$R$11:$R$1611,MATCH(ROUNDUP((ROUNDUP((N$18*N$19/N$20)/(3600/$W53),0)),0),'DHM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435</v>
      </c>
      <c r="Y53">
        <f t="shared" si="0"/>
        <v>1.5</v>
      </c>
    </row>
    <row r="54" spans="5:25" x14ac:dyDescent="0.25">
      <c r="E54"/>
      <c r="F54"/>
      <c r="G54"/>
      <c r="H54"/>
      <c r="I54"/>
      <c r="J54"/>
      <c r="K54"/>
      <c r="L54"/>
      <c r="M54"/>
      <c r="N54"/>
      <c r="O54"/>
      <c r="Q54">
        <v>44</v>
      </c>
      <c r="R54">
        <v>52</v>
      </c>
      <c r="W54">
        <v>440</v>
      </c>
      <c r="X54">
        <f>(ROUNDUP((IF((E$14*1.4666/E$25)/E$23&gt;(IF((ROUNDUP((E$18*E$19/E$20)/(3600/$W54),0))=0,0,INDEX('DHM Lane Closure 1WA'!$R$11:$R$1611,MATCH(ROUNDUP((ROUNDUP((E$18*E$19/E$20)/(3600/$W54),0)),0),'DHM Lane Closure 1WA'!$Q$11:$Q$1611,0)))),(IF((ROUNDUP((E$18*E$19/E$20)/(3600/$W54),0))=0,0,INDEX('DHM Lane Closure 1WA'!$R$11:$R$1611,MATCH(ROUNDUP((ROUNDUP((E$18*E$19/E$20)/(3600/$W54),0)),0),'DHM Lane Closure 1WA'!$Q$11:$Q$1611,0))))*E$23,ROUNDUP((E$14*1.4666/E$25)/E$23,0)*E$23+((IF((ROUNDUP((E$18*E$19/E$20)/(3600/$W54),0))=0,0,INDEX('DHM Lane Closure 1WA'!$R$11:$R$1611,MATCH(ROUNDUP((ROUNDUP((E$18*E$19/E$20)/(3600/$W54),0)),0),'DHM Lane Closure 1WA'!$Q$11:$Q$1611,0))))-ROUNDUP((E$14*1.4666/E$25)/E$23,0))*E$24))/5,0)*5)+(ROUNDUP((IF((F$14*1.4666/F$25)/F$23&gt;(IF((ROUNDUP((F$18*F$19/F$20)/(3600/$W54),0))=0,0,INDEX('DHM Lane Closure 1WA'!$R$11:$R$1611,MATCH(ROUNDUP((ROUNDUP((F$18*F$19/F$20)/(3600/$W54),0)),0),'DHM Lane Closure 1WA'!$Q$11:$Q$1611,0)))),(IF((ROUNDUP((F$18*F$19/F$20)/(3600/$W54),0))=0,0,INDEX('DHM Lane Closure 1WA'!$R$11:$R$1611,MATCH(ROUNDUP((ROUNDUP((F$18*F$19/F$20)/(3600/$W54),0)),0),'DHM Lane Closure 1WA'!$Q$11:$Q$1611,0))))*F$23,ROUNDUP((F$14*1.4666/F$25)/F$23,0)*F$23+((IF((ROUNDUP((F$18*F$19/F$20)/(3600/$W54),0))=0,0,INDEX('DHM Lane Closure 1WA'!$R$11:$R$1611,MATCH(ROUNDUP((ROUNDUP((F$18*F$19/F$20)/(3600/$W54),0)),0),'DHM Lane Closure 1WA'!$Q$11:$Q$1611,0))))-ROUNDUP((F$14*1.4666/F$25)/F$23,0))*F$24))/5,0)*5)+(ROUNDUP((IF((G$14*1.4666/G$25)/G$23&gt;(IF((ROUNDUP((G$18*G$19/G$20)/(3600/$W54),0))=0,0,INDEX('DHM Lane Closure 1WA'!$R$11:$R$1611,MATCH(ROUNDUP((ROUNDUP((G$18*G$19/G$20)/(3600/$W54),0)),0),'DHM Lane Closure 1WA'!$Q$11:$Q$1611,0)))),(IF((ROUNDUP((G$18*G$19/G$20)/(3600/$W54),0))=0,0,INDEX('DHM Lane Closure 1WA'!$R$11:$R$1611,MATCH(ROUNDUP((ROUNDUP((G$18*G$19/G$20)/(3600/$W54),0)),0),'DHM Lane Closure 1WA'!$Q$11:$Q$1611,0))))*G$23,ROUNDUP((G$14*1.4666/G$25)/G$23,0)*G$23+((IF((ROUNDUP((G$18*G$19/G$20)/(3600/$W54),0))=0,0,INDEX('DHM Lane Closure 1WA'!$R$11:$R$1611,MATCH(ROUNDUP((ROUNDUP((G$18*G$19/G$20)/(3600/$W54),0)),0),'DHM Lane Closure 1WA'!$Q$11:$Q$1611,0))))-ROUNDUP((G$14*1.4666/G$25)/G$23,0))*G$24))/5,0)*5)+(ROUNDUP((IF((H$14*1.4666/H$25)/H$23&gt;(IF((ROUNDUP((H$18*H$19/H$20)/(3600/$W54),0))=0,0,INDEX('DHM Lane Closure 1WA'!$R$11:$R$1611,MATCH(ROUNDUP((ROUNDUP((H$18*H$19/H$20)/(3600/$W54),0)),0),'DHM Lane Closure 1WA'!$Q$11:$Q$1611,0)))),(IF((ROUNDUP((H$18*H$19/H$20)/(3600/$W54),0))=0,0,INDEX('DHM Lane Closure 1WA'!$R$11:$R$1611,MATCH(ROUNDUP((ROUNDUP((H$18*H$19/H$20)/(3600/$W54),0)),0),'DHM Lane Closure 1WA'!$Q$11:$Q$1611,0))))*H$23,ROUNDUP((H$14*1.4666/H$25)/H$23,0)*H$23+((IF((ROUNDUP((H$18*H$19/H$20)/(3600/$W54),0))=0,0,INDEX('DHM Lane Closure 1WA'!$R$11:$R$1611,MATCH(ROUNDUP((ROUNDUP((H$18*H$19/H$20)/(3600/$W54),0)),0),'DHM Lane Closure 1WA'!$Q$11:$Q$1611,0))))-ROUNDUP((H$14*1.4666/H$25)/H$23,0))*H$24))/5,0)*5)+(ROUNDUP((IF((I$14*1.4666/I$25)/I$23&gt;(IF((ROUNDUP((I$18*I$19/I$20)/(3600/$W54),0))=0,0,INDEX('DHM Lane Closure 1WA'!$R$11:$R$1611,MATCH(ROUNDUP((ROUNDUP((I$18*I$19/I$20)/(3600/$W54),0)),0),'DHM Lane Closure 1WA'!$Q$11:$Q$1611,0)))),(IF((ROUNDUP((I$18*I$19/I$20)/(3600/$W54),0))=0,0,INDEX('DHM Lane Closure 1WA'!$R$11:$R$1611,MATCH(ROUNDUP((ROUNDUP((I$18*I$19/I$20)/(3600/$W54),0)),0),'DHM Lane Closure 1WA'!$Q$11:$Q$1611,0))))*I$23,ROUNDUP((I$14*1.4666/I$25)/I$23,0)*I$23+((IF((ROUNDUP((I$18*I$19/I$20)/(3600/$W54),0))=0,0,INDEX('DHM Lane Closure 1WA'!$R$11:$R$1611,MATCH(ROUNDUP((ROUNDUP((I$18*I$19/I$20)/(3600/$W54),0)),0),'DHM Lane Closure 1WA'!$Q$11:$Q$1611,0))))-ROUNDUP((I$14*1.4666/I$25)/I$23,0))*I$24))/5,0)*5)+(ROUNDUP((IF((J$14*1.4666/J$25)/J$23&gt;(IF((ROUNDUP((J$18*J$19/J$20)/(3600/$W54),0))=0,0,INDEX('DHM Lane Closure 1WA'!$R$11:$R$1611,MATCH(ROUNDUP((ROUNDUP((J$18*J$19/J$20)/(3600/$W54),0)),0),'DHM Lane Closure 1WA'!$Q$11:$Q$1611,0)))),(IF((ROUNDUP((J$18*J$19/J$20)/(3600/$W54),0))=0,0,INDEX('DHM Lane Closure 1WA'!$R$11:$R$1611,MATCH(ROUNDUP((ROUNDUP((J$18*J$19/J$20)/(3600/$W54),0)),0),'DHM Lane Closure 1WA'!$Q$11:$Q$1611,0))))*J$23,ROUNDUP((J$14*1.4666/J$25)/J$23,0)*J$23+((IF((ROUNDUP((J$18*J$19/J$20)/(3600/$W54),0))=0,0,INDEX('DHM Lane Closure 1WA'!$R$11:$R$1611,MATCH(ROUNDUP((ROUNDUP((J$18*J$19/J$20)/(3600/$W54),0)),0),'DHM Lane Closure 1WA'!$Q$11:$Q$1611,0))))-ROUNDUP((J$14*1.4666/J$25)/J$23,0))*J$24))/5,0)*5)+(ROUNDUP((IF((K$14*1.4666/K$25)/K$23&gt;(IF((ROUNDUP((K$18*K$19/K$20)/(3600/$W54),0))=0,0,INDEX('DHM Lane Closure 1WA'!$R$11:$R$1611,MATCH(ROUNDUP((ROUNDUP((K$18*K$19/K$20)/(3600/$W54),0)),0),'DHM Lane Closure 1WA'!$Q$11:$Q$1611,0)))),(IF((ROUNDUP((K$18*K$19/K$20)/(3600/$W54),0))=0,0,INDEX('DHM Lane Closure 1WA'!$R$11:$R$1611,MATCH(ROUNDUP((ROUNDUP((K$18*K$19/K$20)/(3600/$W54),0)),0),'DHM Lane Closure 1WA'!$Q$11:$Q$1611,0))))*K$23,ROUNDUP((K$14*1.4666/K$25)/K$23,0)*K$23+((IF((ROUNDUP((K$18*K$19/K$20)/(3600/$W54),0))=0,0,INDEX('DHM Lane Closure 1WA'!$R$11:$R$1611,MATCH(ROUNDUP((ROUNDUP((K$18*K$19/K$20)/(3600/$W54),0)),0),'DHM Lane Closure 1WA'!$Q$11:$Q$1611,0))))-ROUNDUP((K$14*1.4666/K$25)/K$23,0))*K$24))/5,0)*5)+(ROUNDUP((IF((L$14*1.4666/L$25)/L$23&gt;(IF((ROUNDUP((L$18*L$19/L$20)/(3600/$W54),0))=0,0,INDEX('DHM Lane Closure 1WA'!$R$11:$R$1611,MATCH(ROUNDUP((ROUNDUP((L$18*L$19/L$20)/(3600/$W54),0)),0),'DHM Lane Closure 1WA'!$Q$11:$Q$1611,0)))),(IF((ROUNDUP((L$18*L$19/L$20)/(3600/$W54),0))=0,0,INDEX('DHM Lane Closure 1WA'!$R$11:$R$1611,MATCH(ROUNDUP((ROUNDUP((L$18*L$19/L$20)/(3600/$W54),0)),0),'DHM Lane Closure 1WA'!$Q$11:$Q$1611,0))))*L$23,ROUNDUP((L$14*1.4666/L$25)/L$23,0)*L$23+((IF((ROUNDUP((L$18*L$19/L$20)/(3600/$W54),0))=0,0,INDEX('DHM Lane Closure 1WA'!$R$11:$R$1611,MATCH(ROUNDUP((ROUNDUP((L$18*L$19/L$20)/(3600/$W54),0)),0),'DHM Lane Closure 1WA'!$Q$11:$Q$1611,0))))-ROUNDUP((L$14*1.4666/L$25)/L$23,0))*L$24))/5,0)*5)+(ROUNDUP((IF((M$14*1.4666/M$25)/M$23&gt;(IF((ROUNDUP((M$18*M$19/M$20)/(3600/$W54),0))=0,0,INDEX('DHM Lane Closure 1WA'!$R$11:$R$1611,MATCH(ROUNDUP((ROUNDUP((M$18*M$19/M$20)/(3600/$W54),0)),0),'DHM Lane Closure 1WA'!$Q$11:$Q$1611,0)))),(IF((ROUNDUP((M$18*M$19/M$20)/(3600/$W54),0))=0,0,INDEX('DHM Lane Closure 1WA'!$R$11:$R$1611,MATCH(ROUNDUP((ROUNDUP((M$18*M$19/M$20)/(3600/$W54),0)),0),'DHM Lane Closure 1WA'!$Q$11:$Q$1611,0))))*M$23,ROUNDUP((M$14*1.4666/M$25)/M$23,0)*M$23+((IF((ROUNDUP((M$18*M$19/M$20)/(3600/$W54),0))=0,0,INDEX('DHM Lane Closure 1WA'!$R$11:$R$1611,MATCH(ROUNDUP((ROUNDUP((M$18*M$19/M$20)/(3600/$W54),0)),0),'DHM Lane Closure 1WA'!$Q$11:$Q$1611,0))))-ROUNDUP((M$14*1.4666/M$25)/M$23,0))*M$24))/5,0)*5)+(ROUNDUP((IF((N$14*1.4666/N$25)/N$23&gt;(IF((ROUNDUP((N$18*N$19/N$20)/(3600/$W54),0))=0,0,INDEX('DHM Lane Closure 1WA'!$R$11:$R$1611,MATCH(ROUNDUP((ROUNDUP((N$18*N$19/N$20)/(3600/$W54),0)),0),'DHM Lane Closure 1WA'!$Q$11:$Q$1611,0)))),(IF((ROUNDUP((N$18*N$19/N$20)/(3600/$W54),0))=0,0,INDEX('DHM Lane Closure 1WA'!$R$11:$R$1611,MATCH(ROUNDUP((ROUNDUP((N$18*N$19/N$20)/(3600/$W54),0)),0),'DHM Lane Closure 1WA'!$Q$11:$Q$1611,0))))*N$23,ROUNDUP((N$14*1.4666/N$25)/N$23,0)*N$23+((IF((ROUNDUP((N$18*N$19/N$20)/(3600/$W54),0))=0,0,INDEX('DHM Lane Closure 1WA'!$R$11:$R$1611,MATCH(ROUNDUP((ROUNDUP((N$18*N$19/N$20)/(3600/$W54),0)),0),'DHM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445</v>
      </c>
      <c r="Y54">
        <f t="shared" si="0"/>
        <v>1.5</v>
      </c>
    </row>
    <row r="55" spans="5:25" x14ac:dyDescent="0.25">
      <c r="E55"/>
      <c r="F55"/>
      <c r="G55"/>
      <c r="H55"/>
      <c r="I55"/>
      <c r="J55"/>
      <c r="K55"/>
      <c r="L55"/>
      <c r="M55"/>
      <c r="N55"/>
      <c r="O55"/>
      <c r="Q55">
        <v>45</v>
      </c>
      <c r="R55">
        <v>53</v>
      </c>
      <c r="W55">
        <v>450</v>
      </c>
      <c r="X55">
        <f>(ROUNDUP((IF((E$14*1.4666/E$25)/E$23&gt;(IF((ROUNDUP((E$18*E$19/E$20)/(3600/$W55),0))=0,0,INDEX('DHM Lane Closure 1WA'!$R$11:$R$1611,MATCH(ROUNDUP((ROUNDUP((E$18*E$19/E$20)/(3600/$W55),0)),0),'DHM Lane Closure 1WA'!$Q$11:$Q$1611,0)))),(IF((ROUNDUP((E$18*E$19/E$20)/(3600/$W55),0))=0,0,INDEX('DHM Lane Closure 1WA'!$R$11:$R$1611,MATCH(ROUNDUP((ROUNDUP((E$18*E$19/E$20)/(3600/$W55),0)),0),'DHM Lane Closure 1WA'!$Q$11:$Q$1611,0))))*E$23,ROUNDUP((E$14*1.4666/E$25)/E$23,0)*E$23+((IF((ROUNDUP((E$18*E$19/E$20)/(3600/$W55),0))=0,0,INDEX('DHM Lane Closure 1WA'!$R$11:$R$1611,MATCH(ROUNDUP((ROUNDUP((E$18*E$19/E$20)/(3600/$W55),0)),0),'DHM Lane Closure 1WA'!$Q$11:$Q$1611,0))))-ROUNDUP((E$14*1.4666/E$25)/E$23,0))*E$24))/5,0)*5)+(ROUNDUP((IF((F$14*1.4666/F$25)/F$23&gt;(IF((ROUNDUP((F$18*F$19/F$20)/(3600/$W55),0))=0,0,INDEX('DHM Lane Closure 1WA'!$R$11:$R$1611,MATCH(ROUNDUP((ROUNDUP((F$18*F$19/F$20)/(3600/$W55),0)),0),'DHM Lane Closure 1WA'!$Q$11:$Q$1611,0)))),(IF((ROUNDUP((F$18*F$19/F$20)/(3600/$W55),0))=0,0,INDEX('DHM Lane Closure 1WA'!$R$11:$R$1611,MATCH(ROUNDUP((ROUNDUP((F$18*F$19/F$20)/(3600/$W55),0)),0),'DHM Lane Closure 1WA'!$Q$11:$Q$1611,0))))*F$23,ROUNDUP((F$14*1.4666/F$25)/F$23,0)*F$23+((IF((ROUNDUP((F$18*F$19/F$20)/(3600/$W55),0))=0,0,INDEX('DHM Lane Closure 1WA'!$R$11:$R$1611,MATCH(ROUNDUP((ROUNDUP((F$18*F$19/F$20)/(3600/$W55),0)),0),'DHM Lane Closure 1WA'!$Q$11:$Q$1611,0))))-ROUNDUP((F$14*1.4666/F$25)/F$23,0))*F$24))/5,0)*5)+(ROUNDUP((IF((G$14*1.4666/G$25)/G$23&gt;(IF((ROUNDUP((G$18*G$19/G$20)/(3600/$W55),0))=0,0,INDEX('DHM Lane Closure 1WA'!$R$11:$R$1611,MATCH(ROUNDUP((ROUNDUP((G$18*G$19/G$20)/(3600/$W55),0)),0),'DHM Lane Closure 1WA'!$Q$11:$Q$1611,0)))),(IF((ROUNDUP((G$18*G$19/G$20)/(3600/$W55),0))=0,0,INDEX('DHM Lane Closure 1WA'!$R$11:$R$1611,MATCH(ROUNDUP((ROUNDUP((G$18*G$19/G$20)/(3600/$W55),0)),0),'DHM Lane Closure 1WA'!$Q$11:$Q$1611,0))))*G$23,ROUNDUP((G$14*1.4666/G$25)/G$23,0)*G$23+((IF((ROUNDUP((G$18*G$19/G$20)/(3600/$W55),0))=0,0,INDEX('DHM Lane Closure 1WA'!$R$11:$R$1611,MATCH(ROUNDUP((ROUNDUP((G$18*G$19/G$20)/(3600/$W55),0)),0),'DHM Lane Closure 1WA'!$Q$11:$Q$1611,0))))-ROUNDUP((G$14*1.4666/G$25)/G$23,0))*G$24))/5,0)*5)+(ROUNDUP((IF((H$14*1.4666/H$25)/H$23&gt;(IF((ROUNDUP((H$18*H$19/H$20)/(3600/$W55),0))=0,0,INDEX('DHM Lane Closure 1WA'!$R$11:$R$1611,MATCH(ROUNDUP((ROUNDUP((H$18*H$19/H$20)/(3600/$W55),0)),0),'DHM Lane Closure 1WA'!$Q$11:$Q$1611,0)))),(IF((ROUNDUP((H$18*H$19/H$20)/(3600/$W55),0))=0,0,INDEX('DHM Lane Closure 1WA'!$R$11:$R$1611,MATCH(ROUNDUP((ROUNDUP((H$18*H$19/H$20)/(3600/$W55),0)),0),'DHM Lane Closure 1WA'!$Q$11:$Q$1611,0))))*H$23,ROUNDUP((H$14*1.4666/H$25)/H$23,0)*H$23+((IF((ROUNDUP((H$18*H$19/H$20)/(3600/$W55),0))=0,0,INDEX('DHM Lane Closure 1WA'!$R$11:$R$1611,MATCH(ROUNDUP((ROUNDUP((H$18*H$19/H$20)/(3600/$W55),0)),0),'DHM Lane Closure 1WA'!$Q$11:$Q$1611,0))))-ROUNDUP((H$14*1.4666/H$25)/H$23,0))*H$24))/5,0)*5)+(ROUNDUP((IF((I$14*1.4666/I$25)/I$23&gt;(IF((ROUNDUP((I$18*I$19/I$20)/(3600/$W55),0))=0,0,INDEX('DHM Lane Closure 1WA'!$R$11:$R$1611,MATCH(ROUNDUP((ROUNDUP((I$18*I$19/I$20)/(3600/$W55),0)),0),'DHM Lane Closure 1WA'!$Q$11:$Q$1611,0)))),(IF((ROUNDUP((I$18*I$19/I$20)/(3600/$W55),0))=0,0,INDEX('DHM Lane Closure 1WA'!$R$11:$R$1611,MATCH(ROUNDUP((ROUNDUP((I$18*I$19/I$20)/(3600/$W55),0)),0),'DHM Lane Closure 1WA'!$Q$11:$Q$1611,0))))*I$23,ROUNDUP((I$14*1.4666/I$25)/I$23,0)*I$23+((IF((ROUNDUP((I$18*I$19/I$20)/(3600/$W55),0))=0,0,INDEX('DHM Lane Closure 1WA'!$R$11:$R$1611,MATCH(ROUNDUP((ROUNDUP((I$18*I$19/I$20)/(3600/$W55),0)),0),'DHM Lane Closure 1WA'!$Q$11:$Q$1611,0))))-ROUNDUP((I$14*1.4666/I$25)/I$23,0))*I$24))/5,0)*5)+(ROUNDUP((IF((J$14*1.4666/J$25)/J$23&gt;(IF((ROUNDUP((J$18*J$19/J$20)/(3600/$W55),0))=0,0,INDEX('DHM Lane Closure 1WA'!$R$11:$R$1611,MATCH(ROUNDUP((ROUNDUP((J$18*J$19/J$20)/(3600/$W55),0)),0),'DHM Lane Closure 1WA'!$Q$11:$Q$1611,0)))),(IF((ROUNDUP((J$18*J$19/J$20)/(3600/$W55),0))=0,0,INDEX('DHM Lane Closure 1WA'!$R$11:$R$1611,MATCH(ROUNDUP((ROUNDUP((J$18*J$19/J$20)/(3600/$W55),0)),0),'DHM Lane Closure 1WA'!$Q$11:$Q$1611,0))))*J$23,ROUNDUP((J$14*1.4666/J$25)/J$23,0)*J$23+((IF((ROUNDUP((J$18*J$19/J$20)/(3600/$W55),0))=0,0,INDEX('DHM Lane Closure 1WA'!$R$11:$R$1611,MATCH(ROUNDUP((ROUNDUP((J$18*J$19/J$20)/(3600/$W55),0)),0),'DHM Lane Closure 1WA'!$Q$11:$Q$1611,0))))-ROUNDUP((J$14*1.4666/J$25)/J$23,0))*J$24))/5,0)*5)+(ROUNDUP((IF((K$14*1.4666/K$25)/K$23&gt;(IF((ROUNDUP((K$18*K$19/K$20)/(3600/$W55),0))=0,0,INDEX('DHM Lane Closure 1WA'!$R$11:$R$1611,MATCH(ROUNDUP((ROUNDUP((K$18*K$19/K$20)/(3600/$W55),0)),0),'DHM Lane Closure 1WA'!$Q$11:$Q$1611,0)))),(IF((ROUNDUP((K$18*K$19/K$20)/(3600/$W55),0))=0,0,INDEX('DHM Lane Closure 1WA'!$R$11:$R$1611,MATCH(ROUNDUP((ROUNDUP((K$18*K$19/K$20)/(3600/$W55),0)),0),'DHM Lane Closure 1WA'!$Q$11:$Q$1611,0))))*K$23,ROUNDUP((K$14*1.4666/K$25)/K$23,0)*K$23+((IF((ROUNDUP((K$18*K$19/K$20)/(3600/$W55),0))=0,0,INDEX('DHM Lane Closure 1WA'!$R$11:$R$1611,MATCH(ROUNDUP((ROUNDUP((K$18*K$19/K$20)/(3600/$W55),0)),0),'DHM Lane Closure 1WA'!$Q$11:$Q$1611,0))))-ROUNDUP((K$14*1.4666/K$25)/K$23,0))*K$24))/5,0)*5)+(ROUNDUP((IF((L$14*1.4666/L$25)/L$23&gt;(IF((ROUNDUP((L$18*L$19/L$20)/(3600/$W55),0))=0,0,INDEX('DHM Lane Closure 1WA'!$R$11:$R$1611,MATCH(ROUNDUP((ROUNDUP((L$18*L$19/L$20)/(3600/$W55),0)),0),'DHM Lane Closure 1WA'!$Q$11:$Q$1611,0)))),(IF((ROUNDUP((L$18*L$19/L$20)/(3600/$W55),0))=0,0,INDEX('DHM Lane Closure 1WA'!$R$11:$R$1611,MATCH(ROUNDUP((ROUNDUP((L$18*L$19/L$20)/(3600/$W55),0)),0),'DHM Lane Closure 1WA'!$Q$11:$Q$1611,0))))*L$23,ROUNDUP((L$14*1.4666/L$25)/L$23,0)*L$23+((IF((ROUNDUP((L$18*L$19/L$20)/(3600/$W55),0))=0,0,INDEX('DHM Lane Closure 1WA'!$R$11:$R$1611,MATCH(ROUNDUP((ROUNDUP((L$18*L$19/L$20)/(3600/$W55),0)),0),'DHM Lane Closure 1WA'!$Q$11:$Q$1611,0))))-ROUNDUP((L$14*1.4666/L$25)/L$23,0))*L$24))/5,0)*5)+(ROUNDUP((IF((M$14*1.4666/M$25)/M$23&gt;(IF((ROUNDUP((M$18*M$19/M$20)/(3600/$W55),0))=0,0,INDEX('DHM Lane Closure 1WA'!$R$11:$R$1611,MATCH(ROUNDUP((ROUNDUP((M$18*M$19/M$20)/(3600/$W55),0)),0),'DHM Lane Closure 1WA'!$Q$11:$Q$1611,0)))),(IF((ROUNDUP((M$18*M$19/M$20)/(3600/$W55),0))=0,0,INDEX('DHM Lane Closure 1WA'!$R$11:$R$1611,MATCH(ROUNDUP((ROUNDUP((M$18*M$19/M$20)/(3600/$W55),0)),0),'DHM Lane Closure 1WA'!$Q$11:$Q$1611,0))))*M$23,ROUNDUP((M$14*1.4666/M$25)/M$23,0)*M$23+((IF((ROUNDUP((M$18*M$19/M$20)/(3600/$W55),0))=0,0,INDEX('DHM Lane Closure 1WA'!$R$11:$R$1611,MATCH(ROUNDUP((ROUNDUP((M$18*M$19/M$20)/(3600/$W55),0)),0),'DHM Lane Closure 1WA'!$Q$11:$Q$1611,0))))-ROUNDUP((M$14*1.4666/M$25)/M$23,0))*M$24))/5,0)*5)+(ROUNDUP((IF((N$14*1.4666/N$25)/N$23&gt;(IF((ROUNDUP((N$18*N$19/N$20)/(3600/$W55),0))=0,0,INDEX('DHM Lane Closure 1WA'!$R$11:$R$1611,MATCH(ROUNDUP((ROUNDUP((N$18*N$19/N$20)/(3600/$W55),0)),0),'DHM Lane Closure 1WA'!$Q$11:$Q$1611,0)))),(IF((ROUNDUP((N$18*N$19/N$20)/(3600/$W55),0))=0,0,INDEX('DHM Lane Closure 1WA'!$R$11:$R$1611,MATCH(ROUNDUP((ROUNDUP((N$18*N$19/N$20)/(3600/$W55),0)),0),'DHM Lane Closure 1WA'!$Q$11:$Q$1611,0))))*N$23,ROUNDUP((N$14*1.4666/N$25)/N$23,0)*N$23+((IF((ROUNDUP((N$18*N$19/N$20)/(3600/$W55),0))=0,0,INDEX('DHM Lane Closure 1WA'!$R$11:$R$1611,MATCH(ROUNDUP((ROUNDUP((N$18*N$19/N$20)/(3600/$W55),0)),0),'DHM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450</v>
      </c>
      <c r="Y55">
        <f t="shared" si="0"/>
        <v>0.75</v>
      </c>
    </row>
    <row r="56" spans="5:25" x14ac:dyDescent="0.25">
      <c r="E56"/>
      <c r="F56"/>
      <c r="G56"/>
      <c r="H56"/>
      <c r="I56"/>
      <c r="J56"/>
      <c r="K56"/>
      <c r="L56"/>
      <c r="M56"/>
      <c r="N56"/>
      <c r="O56"/>
      <c r="Q56">
        <v>46</v>
      </c>
      <c r="R56">
        <v>54</v>
      </c>
      <c r="W56">
        <v>460</v>
      </c>
      <c r="X56">
        <f>(ROUNDUP((IF((E$14*1.4666/E$25)/E$23&gt;(IF((ROUNDUP((E$18*E$19/E$20)/(3600/$W56),0))=0,0,INDEX('DHM Lane Closure 1WA'!$R$11:$R$1611,MATCH(ROUNDUP((ROUNDUP((E$18*E$19/E$20)/(3600/$W56),0)),0),'DHM Lane Closure 1WA'!$Q$11:$Q$1611,0)))),(IF((ROUNDUP((E$18*E$19/E$20)/(3600/$W56),0))=0,0,INDEX('DHM Lane Closure 1WA'!$R$11:$R$1611,MATCH(ROUNDUP((ROUNDUP((E$18*E$19/E$20)/(3600/$W56),0)),0),'DHM Lane Closure 1WA'!$Q$11:$Q$1611,0))))*E$23,ROUNDUP((E$14*1.4666/E$25)/E$23,0)*E$23+((IF((ROUNDUP((E$18*E$19/E$20)/(3600/$W56),0))=0,0,INDEX('DHM Lane Closure 1WA'!$R$11:$R$1611,MATCH(ROUNDUP((ROUNDUP((E$18*E$19/E$20)/(3600/$W56),0)),0),'DHM Lane Closure 1WA'!$Q$11:$Q$1611,0))))-ROUNDUP((E$14*1.4666/E$25)/E$23,0))*E$24))/5,0)*5)+(ROUNDUP((IF((F$14*1.4666/F$25)/F$23&gt;(IF((ROUNDUP((F$18*F$19/F$20)/(3600/$W56),0))=0,0,INDEX('DHM Lane Closure 1WA'!$R$11:$R$1611,MATCH(ROUNDUP((ROUNDUP((F$18*F$19/F$20)/(3600/$W56),0)),0),'DHM Lane Closure 1WA'!$Q$11:$Q$1611,0)))),(IF((ROUNDUP((F$18*F$19/F$20)/(3600/$W56),0))=0,0,INDEX('DHM Lane Closure 1WA'!$R$11:$R$1611,MATCH(ROUNDUP((ROUNDUP((F$18*F$19/F$20)/(3600/$W56),0)),0),'DHM Lane Closure 1WA'!$Q$11:$Q$1611,0))))*F$23,ROUNDUP((F$14*1.4666/F$25)/F$23,0)*F$23+((IF((ROUNDUP((F$18*F$19/F$20)/(3600/$W56),0))=0,0,INDEX('DHM Lane Closure 1WA'!$R$11:$R$1611,MATCH(ROUNDUP((ROUNDUP((F$18*F$19/F$20)/(3600/$W56),0)),0),'DHM Lane Closure 1WA'!$Q$11:$Q$1611,0))))-ROUNDUP((F$14*1.4666/F$25)/F$23,0))*F$24))/5,0)*5)+(ROUNDUP((IF((G$14*1.4666/G$25)/G$23&gt;(IF((ROUNDUP((G$18*G$19/G$20)/(3600/$W56),0))=0,0,INDEX('DHM Lane Closure 1WA'!$R$11:$R$1611,MATCH(ROUNDUP((ROUNDUP((G$18*G$19/G$20)/(3600/$W56),0)),0),'DHM Lane Closure 1WA'!$Q$11:$Q$1611,0)))),(IF((ROUNDUP((G$18*G$19/G$20)/(3600/$W56),0))=0,0,INDEX('DHM Lane Closure 1WA'!$R$11:$R$1611,MATCH(ROUNDUP((ROUNDUP((G$18*G$19/G$20)/(3600/$W56),0)),0),'DHM Lane Closure 1WA'!$Q$11:$Q$1611,0))))*G$23,ROUNDUP((G$14*1.4666/G$25)/G$23,0)*G$23+((IF((ROUNDUP((G$18*G$19/G$20)/(3600/$W56),0))=0,0,INDEX('DHM Lane Closure 1WA'!$R$11:$R$1611,MATCH(ROUNDUP((ROUNDUP((G$18*G$19/G$20)/(3600/$W56),0)),0),'DHM Lane Closure 1WA'!$Q$11:$Q$1611,0))))-ROUNDUP((G$14*1.4666/G$25)/G$23,0))*G$24))/5,0)*5)+(ROUNDUP((IF((H$14*1.4666/H$25)/H$23&gt;(IF((ROUNDUP((H$18*H$19/H$20)/(3600/$W56),0))=0,0,INDEX('DHM Lane Closure 1WA'!$R$11:$R$1611,MATCH(ROUNDUP((ROUNDUP((H$18*H$19/H$20)/(3600/$W56),0)),0),'DHM Lane Closure 1WA'!$Q$11:$Q$1611,0)))),(IF((ROUNDUP((H$18*H$19/H$20)/(3600/$W56),0))=0,0,INDEX('DHM Lane Closure 1WA'!$R$11:$R$1611,MATCH(ROUNDUP((ROUNDUP((H$18*H$19/H$20)/(3600/$W56),0)),0),'DHM Lane Closure 1WA'!$Q$11:$Q$1611,0))))*H$23,ROUNDUP((H$14*1.4666/H$25)/H$23,0)*H$23+((IF((ROUNDUP((H$18*H$19/H$20)/(3600/$W56),0))=0,0,INDEX('DHM Lane Closure 1WA'!$R$11:$R$1611,MATCH(ROUNDUP((ROUNDUP((H$18*H$19/H$20)/(3600/$W56),0)),0),'DHM Lane Closure 1WA'!$Q$11:$Q$1611,0))))-ROUNDUP((H$14*1.4666/H$25)/H$23,0))*H$24))/5,0)*5)+(ROUNDUP((IF((I$14*1.4666/I$25)/I$23&gt;(IF((ROUNDUP((I$18*I$19/I$20)/(3600/$W56),0))=0,0,INDEX('DHM Lane Closure 1WA'!$R$11:$R$1611,MATCH(ROUNDUP((ROUNDUP((I$18*I$19/I$20)/(3600/$W56),0)),0),'DHM Lane Closure 1WA'!$Q$11:$Q$1611,0)))),(IF((ROUNDUP((I$18*I$19/I$20)/(3600/$W56),0))=0,0,INDEX('DHM Lane Closure 1WA'!$R$11:$R$1611,MATCH(ROUNDUP((ROUNDUP((I$18*I$19/I$20)/(3600/$W56),0)),0),'DHM Lane Closure 1WA'!$Q$11:$Q$1611,0))))*I$23,ROUNDUP((I$14*1.4666/I$25)/I$23,0)*I$23+((IF((ROUNDUP((I$18*I$19/I$20)/(3600/$W56),0))=0,0,INDEX('DHM Lane Closure 1WA'!$R$11:$R$1611,MATCH(ROUNDUP((ROUNDUP((I$18*I$19/I$20)/(3600/$W56),0)),0),'DHM Lane Closure 1WA'!$Q$11:$Q$1611,0))))-ROUNDUP((I$14*1.4666/I$25)/I$23,0))*I$24))/5,0)*5)+(ROUNDUP((IF((J$14*1.4666/J$25)/J$23&gt;(IF((ROUNDUP((J$18*J$19/J$20)/(3600/$W56),0))=0,0,INDEX('DHM Lane Closure 1WA'!$R$11:$R$1611,MATCH(ROUNDUP((ROUNDUP((J$18*J$19/J$20)/(3600/$W56),0)),0),'DHM Lane Closure 1WA'!$Q$11:$Q$1611,0)))),(IF((ROUNDUP((J$18*J$19/J$20)/(3600/$W56),0))=0,0,INDEX('DHM Lane Closure 1WA'!$R$11:$R$1611,MATCH(ROUNDUP((ROUNDUP((J$18*J$19/J$20)/(3600/$W56),0)),0),'DHM Lane Closure 1WA'!$Q$11:$Q$1611,0))))*J$23,ROUNDUP((J$14*1.4666/J$25)/J$23,0)*J$23+((IF((ROUNDUP((J$18*J$19/J$20)/(3600/$W56),0))=0,0,INDEX('DHM Lane Closure 1WA'!$R$11:$R$1611,MATCH(ROUNDUP((ROUNDUP((J$18*J$19/J$20)/(3600/$W56),0)),0),'DHM Lane Closure 1WA'!$Q$11:$Q$1611,0))))-ROUNDUP((J$14*1.4666/J$25)/J$23,0))*J$24))/5,0)*5)+(ROUNDUP((IF((K$14*1.4666/K$25)/K$23&gt;(IF((ROUNDUP((K$18*K$19/K$20)/(3600/$W56),0))=0,0,INDEX('DHM Lane Closure 1WA'!$R$11:$R$1611,MATCH(ROUNDUP((ROUNDUP((K$18*K$19/K$20)/(3600/$W56),0)),0),'DHM Lane Closure 1WA'!$Q$11:$Q$1611,0)))),(IF((ROUNDUP((K$18*K$19/K$20)/(3600/$W56),0))=0,0,INDEX('DHM Lane Closure 1WA'!$R$11:$R$1611,MATCH(ROUNDUP((ROUNDUP((K$18*K$19/K$20)/(3600/$W56),0)),0),'DHM Lane Closure 1WA'!$Q$11:$Q$1611,0))))*K$23,ROUNDUP((K$14*1.4666/K$25)/K$23,0)*K$23+((IF((ROUNDUP((K$18*K$19/K$20)/(3600/$W56),0))=0,0,INDEX('DHM Lane Closure 1WA'!$R$11:$R$1611,MATCH(ROUNDUP((ROUNDUP((K$18*K$19/K$20)/(3600/$W56),0)),0),'DHM Lane Closure 1WA'!$Q$11:$Q$1611,0))))-ROUNDUP((K$14*1.4666/K$25)/K$23,0))*K$24))/5,0)*5)+(ROUNDUP((IF((L$14*1.4666/L$25)/L$23&gt;(IF((ROUNDUP((L$18*L$19/L$20)/(3600/$W56),0))=0,0,INDEX('DHM Lane Closure 1WA'!$R$11:$R$1611,MATCH(ROUNDUP((ROUNDUP((L$18*L$19/L$20)/(3600/$W56),0)),0),'DHM Lane Closure 1WA'!$Q$11:$Q$1611,0)))),(IF((ROUNDUP((L$18*L$19/L$20)/(3600/$W56),0))=0,0,INDEX('DHM Lane Closure 1WA'!$R$11:$R$1611,MATCH(ROUNDUP((ROUNDUP((L$18*L$19/L$20)/(3600/$W56),0)),0),'DHM Lane Closure 1WA'!$Q$11:$Q$1611,0))))*L$23,ROUNDUP((L$14*1.4666/L$25)/L$23,0)*L$23+((IF((ROUNDUP((L$18*L$19/L$20)/(3600/$W56),0))=0,0,INDEX('DHM Lane Closure 1WA'!$R$11:$R$1611,MATCH(ROUNDUP((ROUNDUP((L$18*L$19/L$20)/(3600/$W56),0)),0),'DHM Lane Closure 1WA'!$Q$11:$Q$1611,0))))-ROUNDUP((L$14*1.4666/L$25)/L$23,0))*L$24))/5,0)*5)+(ROUNDUP((IF((M$14*1.4666/M$25)/M$23&gt;(IF((ROUNDUP((M$18*M$19/M$20)/(3600/$W56),0))=0,0,INDEX('DHM Lane Closure 1WA'!$R$11:$R$1611,MATCH(ROUNDUP((ROUNDUP((M$18*M$19/M$20)/(3600/$W56),0)),0),'DHM Lane Closure 1WA'!$Q$11:$Q$1611,0)))),(IF((ROUNDUP((M$18*M$19/M$20)/(3600/$W56),0))=0,0,INDEX('DHM Lane Closure 1WA'!$R$11:$R$1611,MATCH(ROUNDUP((ROUNDUP((M$18*M$19/M$20)/(3600/$W56),0)),0),'DHM Lane Closure 1WA'!$Q$11:$Q$1611,0))))*M$23,ROUNDUP((M$14*1.4666/M$25)/M$23,0)*M$23+((IF((ROUNDUP((M$18*M$19/M$20)/(3600/$W56),0))=0,0,INDEX('DHM Lane Closure 1WA'!$R$11:$R$1611,MATCH(ROUNDUP((ROUNDUP((M$18*M$19/M$20)/(3600/$W56),0)),0),'DHM Lane Closure 1WA'!$Q$11:$Q$1611,0))))-ROUNDUP((M$14*1.4666/M$25)/M$23,0))*M$24))/5,0)*5)+(ROUNDUP((IF((N$14*1.4666/N$25)/N$23&gt;(IF((ROUNDUP((N$18*N$19/N$20)/(3600/$W56),0))=0,0,INDEX('DHM Lane Closure 1WA'!$R$11:$R$1611,MATCH(ROUNDUP((ROUNDUP((N$18*N$19/N$20)/(3600/$W56),0)),0),'DHM Lane Closure 1WA'!$Q$11:$Q$1611,0)))),(IF((ROUNDUP((N$18*N$19/N$20)/(3600/$W56),0))=0,0,INDEX('DHM Lane Closure 1WA'!$R$11:$R$1611,MATCH(ROUNDUP((ROUNDUP((N$18*N$19/N$20)/(3600/$W56),0)),0),'DHM Lane Closure 1WA'!$Q$11:$Q$1611,0))))*N$23,ROUNDUP((N$14*1.4666/N$25)/N$23,0)*N$23+((IF((ROUNDUP((N$18*N$19/N$20)/(3600/$W56),0))=0,0,INDEX('DHM Lane Closure 1WA'!$R$11:$R$1611,MATCH(ROUNDUP((ROUNDUP((N$18*N$19/N$20)/(3600/$W56),0)),0),'DHM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450</v>
      </c>
      <c r="Y56">
        <f t="shared" si="0"/>
        <v>0.76600000000000001</v>
      </c>
    </row>
    <row r="57" spans="5:25" x14ac:dyDescent="0.25">
      <c r="E57"/>
      <c r="F57"/>
      <c r="G57"/>
      <c r="H57"/>
      <c r="I57"/>
      <c r="J57"/>
      <c r="K57"/>
      <c r="L57"/>
      <c r="M57"/>
      <c r="N57"/>
      <c r="O57"/>
      <c r="Q57">
        <v>47</v>
      </c>
      <c r="R57">
        <v>55</v>
      </c>
      <c r="W57">
        <v>470</v>
      </c>
      <c r="X57">
        <f>(ROUNDUP((IF((E$14*1.4666/E$25)/E$23&gt;(IF((ROUNDUP((E$18*E$19/E$20)/(3600/$W57),0))=0,0,INDEX('DHM Lane Closure 1WA'!$R$11:$R$1611,MATCH(ROUNDUP((ROUNDUP((E$18*E$19/E$20)/(3600/$W57),0)),0),'DHM Lane Closure 1WA'!$Q$11:$Q$1611,0)))),(IF((ROUNDUP((E$18*E$19/E$20)/(3600/$W57),0))=0,0,INDEX('DHM Lane Closure 1WA'!$R$11:$R$1611,MATCH(ROUNDUP((ROUNDUP((E$18*E$19/E$20)/(3600/$W57),0)),0),'DHM Lane Closure 1WA'!$Q$11:$Q$1611,0))))*E$23,ROUNDUP((E$14*1.4666/E$25)/E$23,0)*E$23+((IF((ROUNDUP((E$18*E$19/E$20)/(3600/$W57),0))=0,0,INDEX('DHM Lane Closure 1WA'!$R$11:$R$1611,MATCH(ROUNDUP((ROUNDUP((E$18*E$19/E$20)/(3600/$W57),0)),0),'DHM Lane Closure 1WA'!$Q$11:$Q$1611,0))))-ROUNDUP((E$14*1.4666/E$25)/E$23,0))*E$24))/5,0)*5)+(ROUNDUP((IF((F$14*1.4666/F$25)/F$23&gt;(IF((ROUNDUP((F$18*F$19/F$20)/(3600/$W57),0))=0,0,INDEX('DHM Lane Closure 1WA'!$R$11:$R$1611,MATCH(ROUNDUP((ROUNDUP((F$18*F$19/F$20)/(3600/$W57),0)),0),'DHM Lane Closure 1WA'!$Q$11:$Q$1611,0)))),(IF((ROUNDUP((F$18*F$19/F$20)/(3600/$W57),0))=0,0,INDEX('DHM Lane Closure 1WA'!$R$11:$R$1611,MATCH(ROUNDUP((ROUNDUP((F$18*F$19/F$20)/(3600/$W57),0)),0),'DHM Lane Closure 1WA'!$Q$11:$Q$1611,0))))*F$23,ROUNDUP((F$14*1.4666/F$25)/F$23,0)*F$23+((IF((ROUNDUP((F$18*F$19/F$20)/(3600/$W57),0))=0,0,INDEX('DHM Lane Closure 1WA'!$R$11:$R$1611,MATCH(ROUNDUP((ROUNDUP((F$18*F$19/F$20)/(3600/$W57),0)),0),'DHM Lane Closure 1WA'!$Q$11:$Q$1611,0))))-ROUNDUP((F$14*1.4666/F$25)/F$23,0))*F$24))/5,0)*5)+(ROUNDUP((IF((G$14*1.4666/G$25)/G$23&gt;(IF((ROUNDUP((G$18*G$19/G$20)/(3600/$W57),0))=0,0,INDEX('DHM Lane Closure 1WA'!$R$11:$R$1611,MATCH(ROUNDUP((ROUNDUP((G$18*G$19/G$20)/(3600/$W57),0)),0),'DHM Lane Closure 1WA'!$Q$11:$Q$1611,0)))),(IF((ROUNDUP((G$18*G$19/G$20)/(3600/$W57),0))=0,0,INDEX('DHM Lane Closure 1WA'!$R$11:$R$1611,MATCH(ROUNDUP((ROUNDUP((G$18*G$19/G$20)/(3600/$W57),0)),0),'DHM Lane Closure 1WA'!$Q$11:$Q$1611,0))))*G$23,ROUNDUP((G$14*1.4666/G$25)/G$23,0)*G$23+((IF((ROUNDUP((G$18*G$19/G$20)/(3600/$W57),0))=0,0,INDEX('DHM Lane Closure 1WA'!$R$11:$R$1611,MATCH(ROUNDUP((ROUNDUP((G$18*G$19/G$20)/(3600/$W57),0)),0),'DHM Lane Closure 1WA'!$Q$11:$Q$1611,0))))-ROUNDUP((G$14*1.4666/G$25)/G$23,0))*G$24))/5,0)*5)+(ROUNDUP((IF((H$14*1.4666/H$25)/H$23&gt;(IF((ROUNDUP((H$18*H$19/H$20)/(3600/$W57),0))=0,0,INDEX('DHM Lane Closure 1WA'!$R$11:$R$1611,MATCH(ROUNDUP((ROUNDUP((H$18*H$19/H$20)/(3600/$W57),0)),0),'DHM Lane Closure 1WA'!$Q$11:$Q$1611,0)))),(IF((ROUNDUP((H$18*H$19/H$20)/(3600/$W57),0))=0,0,INDEX('DHM Lane Closure 1WA'!$R$11:$R$1611,MATCH(ROUNDUP((ROUNDUP((H$18*H$19/H$20)/(3600/$W57),0)),0),'DHM Lane Closure 1WA'!$Q$11:$Q$1611,0))))*H$23,ROUNDUP((H$14*1.4666/H$25)/H$23,0)*H$23+((IF((ROUNDUP((H$18*H$19/H$20)/(3600/$W57),0))=0,0,INDEX('DHM Lane Closure 1WA'!$R$11:$R$1611,MATCH(ROUNDUP((ROUNDUP((H$18*H$19/H$20)/(3600/$W57),0)),0),'DHM Lane Closure 1WA'!$Q$11:$Q$1611,0))))-ROUNDUP((H$14*1.4666/H$25)/H$23,0))*H$24))/5,0)*5)+(ROUNDUP((IF((I$14*1.4666/I$25)/I$23&gt;(IF((ROUNDUP((I$18*I$19/I$20)/(3600/$W57),0))=0,0,INDEX('DHM Lane Closure 1WA'!$R$11:$R$1611,MATCH(ROUNDUP((ROUNDUP((I$18*I$19/I$20)/(3600/$W57),0)),0),'DHM Lane Closure 1WA'!$Q$11:$Q$1611,0)))),(IF((ROUNDUP((I$18*I$19/I$20)/(3600/$W57),0))=0,0,INDEX('DHM Lane Closure 1WA'!$R$11:$R$1611,MATCH(ROUNDUP((ROUNDUP((I$18*I$19/I$20)/(3600/$W57),0)),0),'DHM Lane Closure 1WA'!$Q$11:$Q$1611,0))))*I$23,ROUNDUP((I$14*1.4666/I$25)/I$23,0)*I$23+((IF((ROUNDUP((I$18*I$19/I$20)/(3600/$W57),0))=0,0,INDEX('DHM Lane Closure 1WA'!$R$11:$R$1611,MATCH(ROUNDUP((ROUNDUP((I$18*I$19/I$20)/(3600/$W57),0)),0),'DHM Lane Closure 1WA'!$Q$11:$Q$1611,0))))-ROUNDUP((I$14*1.4666/I$25)/I$23,0))*I$24))/5,0)*5)+(ROUNDUP((IF((J$14*1.4666/J$25)/J$23&gt;(IF((ROUNDUP((J$18*J$19/J$20)/(3600/$W57),0))=0,0,INDEX('DHM Lane Closure 1WA'!$R$11:$R$1611,MATCH(ROUNDUP((ROUNDUP((J$18*J$19/J$20)/(3600/$W57),0)),0),'DHM Lane Closure 1WA'!$Q$11:$Q$1611,0)))),(IF((ROUNDUP((J$18*J$19/J$20)/(3600/$W57),0))=0,0,INDEX('DHM Lane Closure 1WA'!$R$11:$R$1611,MATCH(ROUNDUP((ROUNDUP((J$18*J$19/J$20)/(3600/$W57),0)),0),'DHM Lane Closure 1WA'!$Q$11:$Q$1611,0))))*J$23,ROUNDUP((J$14*1.4666/J$25)/J$23,0)*J$23+((IF((ROUNDUP((J$18*J$19/J$20)/(3600/$W57),0))=0,0,INDEX('DHM Lane Closure 1WA'!$R$11:$R$1611,MATCH(ROUNDUP((ROUNDUP((J$18*J$19/J$20)/(3600/$W57),0)),0),'DHM Lane Closure 1WA'!$Q$11:$Q$1611,0))))-ROUNDUP((J$14*1.4666/J$25)/J$23,0))*J$24))/5,0)*5)+(ROUNDUP((IF((K$14*1.4666/K$25)/K$23&gt;(IF((ROUNDUP((K$18*K$19/K$20)/(3600/$W57),0))=0,0,INDEX('DHM Lane Closure 1WA'!$R$11:$R$1611,MATCH(ROUNDUP((ROUNDUP((K$18*K$19/K$20)/(3600/$W57),0)),0),'DHM Lane Closure 1WA'!$Q$11:$Q$1611,0)))),(IF((ROUNDUP((K$18*K$19/K$20)/(3600/$W57),0))=0,0,INDEX('DHM Lane Closure 1WA'!$R$11:$R$1611,MATCH(ROUNDUP((ROUNDUP((K$18*K$19/K$20)/(3600/$W57),0)),0),'DHM Lane Closure 1WA'!$Q$11:$Q$1611,0))))*K$23,ROUNDUP((K$14*1.4666/K$25)/K$23,0)*K$23+((IF((ROUNDUP((K$18*K$19/K$20)/(3600/$W57),0))=0,0,INDEX('DHM Lane Closure 1WA'!$R$11:$R$1611,MATCH(ROUNDUP((ROUNDUP((K$18*K$19/K$20)/(3600/$W57),0)),0),'DHM Lane Closure 1WA'!$Q$11:$Q$1611,0))))-ROUNDUP((K$14*1.4666/K$25)/K$23,0))*K$24))/5,0)*5)+(ROUNDUP((IF((L$14*1.4666/L$25)/L$23&gt;(IF((ROUNDUP((L$18*L$19/L$20)/(3600/$W57),0))=0,0,INDEX('DHM Lane Closure 1WA'!$R$11:$R$1611,MATCH(ROUNDUP((ROUNDUP((L$18*L$19/L$20)/(3600/$W57),0)),0),'DHM Lane Closure 1WA'!$Q$11:$Q$1611,0)))),(IF((ROUNDUP((L$18*L$19/L$20)/(3600/$W57),0))=0,0,INDEX('DHM Lane Closure 1WA'!$R$11:$R$1611,MATCH(ROUNDUP((ROUNDUP((L$18*L$19/L$20)/(3600/$W57),0)),0),'DHM Lane Closure 1WA'!$Q$11:$Q$1611,0))))*L$23,ROUNDUP((L$14*1.4666/L$25)/L$23,0)*L$23+((IF((ROUNDUP((L$18*L$19/L$20)/(3600/$W57),0))=0,0,INDEX('DHM Lane Closure 1WA'!$R$11:$R$1611,MATCH(ROUNDUP((ROUNDUP((L$18*L$19/L$20)/(3600/$W57),0)),0),'DHM Lane Closure 1WA'!$Q$11:$Q$1611,0))))-ROUNDUP((L$14*1.4666/L$25)/L$23,0))*L$24))/5,0)*5)+(ROUNDUP((IF((M$14*1.4666/M$25)/M$23&gt;(IF((ROUNDUP((M$18*M$19/M$20)/(3600/$W57),0))=0,0,INDEX('DHM Lane Closure 1WA'!$R$11:$R$1611,MATCH(ROUNDUP((ROUNDUP((M$18*M$19/M$20)/(3600/$W57),0)),0),'DHM Lane Closure 1WA'!$Q$11:$Q$1611,0)))),(IF((ROUNDUP((M$18*M$19/M$20)/(3600/$W57),0))=0,0,INDEX('DHM Lane Closure 1WA'!$R$11:$R$1611,MATCH(ROUNDUP((ROUNDUP((M$18*M$19/M$20)/(3600/$W57),0)),0),'DHM Lane Closure 1WA'!$Q$11:$Q$1611,0))))*M$23,ROUNDUP((M$14*1.4666/M$25)/M$23,0)*M$23+((IF((ROUNDUP((M$18*M$19/M$20)/(3600/$W57),0))=0,0,INDEX('DHM Lane Closure 1WA'!$R$11:$R$1611,MATCH(ROUNDUP((ROUNDUP((M$18*M$19/M$20)/(3600/$W57),0)),0),'DHM Lane Closure 1WA'!$Q$11:$Q$1611,0))))-ROUNDUP((M$14*1.4666/M$25)/M$23,0))*M$24))/5,0)*5)+(ROUNDUP((IF((N$14*1.4666/N$25)/N$23&gt;(IF((ROUNDUP((N$18*N$19/N$20)/(3600/$W57),0))=0,0,INDEX('DHM Lane Closure 1WA'!$R$11:$R$1611,MATCH(ROUNDUP((ROUNDUP((N$18*N$19/N$20)/(3600/$W57),0)),0),'DHM Lane Closure 1WA'!$Q$11:$Q$1611,0)))),(IF((ROUNDUP((N$18*N$19/N$20)/(3600/$W57),0))=0,0,INDEX('DHM Lane Closure 1WA'!$R$11:$R$1611,MATCH(ROUNDUP((ROUNDUP((N$18*N$19/N$20)/(3600/$W57),0)),0),'DHM Lane Closure 1WA'!$Q$11:$Q$1611,0))))*N$23,ROUNDUP((N$14*1.4666/N$25)/N$23,0)*N$23+((IF((ROUNDUP((N$18*N$19/N$20)/(3600/$W57),0))=0,0,INDEX('DHM Lane Closure 1WA'!$R$11:$R$1611,MATCH(ROUNDUP((ROUNDUP((N$18*N$19/N$20)/(3600/$W57),0)),0),'DHM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460</v>
      </c>
      <c r="Y57">
        <f t="shared" si="0"/>
        <v>0.78300000000000003</v>
      </c>
    </row>
    <row r="58" spans="5:25" x14ac:dyDescent="0.25">
      <c r="E58"/>
      <c r="F58"/>
      <c r="G58"/>
      <c r="H58"/>
      <c r="I58"/>
      <c r="J58"/>
      <c r="K58"/>
      <c r="L58"/>
      <c r="M58"/>
      <c r="N58"/>
      <c r="O58"/>
      <c r="Q58">
        <v>48</v>
      </c>
      <c r="R58">
        <v>56</v>
      </c>
      <c r="W58">
        <v>480</v>
      </c>
      <c r="X58">
        <f>(ROUNDUP((IF((E$14*1.4666/E$25)/E$23&gt;(IF((ROUNDUP((E$18*E$19/E$20)/(3600/$W58),0))=0,0,INDEX('DHM Lane Closure 1WA'!$R$11:$R$1611,MATCH(ROUNDUP((ROUNDUP((E$18*E$19/E$20)/(3600/$W58),0)),0),'DHM Lane Closure 1WA'!$Q$11:$Q$1611,0)))),(IF((ROUNDUP((E$18*E$19/E$20)/(3600/$W58),0))=0,0,INDEX('DHM Lane Closure 1WA'!$R$11:$R$1611,MATCH(ROUNDUP((ROUNDUP((E$18*E$19/E$20)/(3600/$W58),0)),0),'DHM Lane Closure 1WA'!$Q$11:$Q$1611,0))))*E$23,ROUNDUP((E$14*1.4666/E$25)/E$23,0)*E$23+((IF((ROUNDUP((E$18*E$19/E$20)/(3600/$W58),0))=0,0,INDEX('DHM Lane Closure 1WA'!$R$11:$R$1611,MATCH(ROUNDUP((ROUNDUP((E$18*E$19/E$20)/(3600/$W58),0)),0),'DHM Lane Closure 1WA'!$Q$11:$Q$1611,0))))-ROUNDUP((E$14*1.4666/E$25)/E$23,0))*E$24))/5,0)*5)+(ROUNDUP((IF((F$14*1.4666/F$25)/F$23&gt;(IF((ROUNDUP((F$18*F$19/F$20)/(3600/$W58),0))=0,0,INDEX('DHM Lane Closure 1WA'!$R$11:$R$1611,MATCH(ROUNDUP((ROUNDUP((F$18*F$19/F$20)/(3600/$W58),0)),0),'DHM Lane Closure 1WA'!$Q$11:$Q$1611,0)))),(IF((ROUNDUP((F$18*F$19/F$20)/(3600/$W58),0))=0,0,INDEX('DHM Lane Closure 1WA'!$R$11:$R$1611,MATCH(ROUNDUP((ROUNDUP((F$18*F$19/F$20)/(3600/$W58),0)),0),'DHM Lane Closure 1WA'!$Q$11:$Q$1611,0))))*F$23,ROUNDUP((F$14*1.4666/F$25)/F$23,0)*F$23+((IF((ROUNDUP((F$18*F$19/F$20)/(3600/$W58),0))=0,0,INDEX('DHM Lane Closure 1WA'!$R$11:$R$1611,MATCH(ROUNDUP((ROUNDUP((F$18*F$19/F$20)/(3600/$W58),0)),0),'DHM Lane Closure 1WA'!$Q$11:$Q$1611,0))))-ROUNDUP((F$14*1.4666/F$25)/F$23,0))*F$24))/5,0)*5)+(ROUNDUP((IF((G$14*1.4666/G$25)/G$23&gt;(IF((ROUNDUP((G$18*G$19/G$20)/(3600/$W58),0))=0,0,INDEX('DHM Lane Closure 1WA'!$R$11:$R$1611,MATCH(ROUNDUP((ROUNDUP((G$18*G$19/G$20)/(3600/$W58),0)),0),'DHM Lane Closure 1WA'!$Q$11:$Q$1611,0)))),(IF((ROUNDUP((G$18*G$19/G$20)/(3600/$W58),0))=0,0,INDEX('DHM Lane Closure 1WA'!$R$11:$R$1611,MATCH(ROUNDUP((ROUNDUP((G$18*G$19/G$20)/(3600/$W58),0)),0),'DHM Lane Closure 1WA'!$Q$11:$Q$1611,0))))*G$23,ROUNDUP((G$14*1.4666/G$25)/G$23,0)*G$23+((IF((ROUNDUP((G$18*G$19/G$20)/(3600/$W58),0))=0,0,INDEX('DHM Lane Closure 1WA'!$R$11:$R$1611,MATCH(ROUNDUP((ROUNDUP((G$18*G$19/G$20)/(3600/$W58),0)),0),'DHM Lane Closure 1WA'!$Q$11:$Q$1611,0))))-ROUNDUP((G$14*1.4666/G$25)/G$23,0))*G$24))/5,0)*5)+(ROUNDUP((IF((H$14*1.4666/H$25)/H$23&gt;(IF((ROUNDUP((H$18*H$19/H$20)/(3600/$W58),0))=0,0,INDEX('DHM Lane Closure 1WA'!$R$11:$R$1611,MATCH(ROUNDUP((ROUNDUP((H$18*H$19/H$20)/(3600/$W58),0)),0),'DHM Lane Closure 1WA'!$Q$11:$Q$1611,0)))),(IF((ROUNDUP((H$18*H$19/H$20)/(3600/$W58),0))=0,0,INDEX('DHM Lane Closure 1WA'!$R$11:$R$1611,MATCH(ROUNDUP((ROUNDUP((H$18*H$19/H$20)/(3600/$W58),0)),0),'DHM Lane Closure 1WA'!$Q$11:$Q$1611,0))))*H$23,ROUNDUP((H$14*1.4666/H$25)/H$23,0)*H$23+((IF((ROUNDUP((H$18*H$19/H$20)/(3600/$W58),0))=0,0,INDEX('DHM Lane Closure 1WA'!$R$11:$R$1611,MATCH(ROUNDUP((ROUNDUP((H$18*H$19/H$20)/(3600/$W58),0)),0),'DHM Lane Closure 1WA'!$Q$11:$Q$1611,0))))-ROUNDUP((H$14*1.4666/H$25)/H$23,0))*H$24))/5,0)*5)+(ROUNDUP((IF((I$14*1.4666/I$25)/I$23&gt;(IF((ROUNDUP((I$18*I$19/I$20)/(3600/$W58),0))=0,0,INDEX('DHM Lane Closure 1WA'!$R$11:$R$1611,MATCH(ROUNDUP((ROUNDUP((I$18*I$19/I$20)/(3600/$W58),0)),0),'DHM Lane Closure 1WA'!$Q$11:$Q$1611,0)))),(IF((ROUNDUP((I$18*I$19/I$20)/(3600/$W58),0))=0,0,INDEX('DHM Lane Closure 1WA'!$R$11:$R$1611,MATCH(ROUNDUP((ROUNDUP((I$18*I$19/I$20)/(3600/$W58),0)),0),'DHM Lane Closure 1WA'!$Q$11:$Q$1611,0))))*I$23,ROUNDUP((I$14*1.4666/I$25)/I$23,0)*I$23+((IF((ROUNDUP((I$18*I$19/I$20)/(3600/$W58),0))=0,0,INDEX('DHM Lane Closure 1WA'!$R$11:$R$1611,MATCH(ROUNDUP((ROUNDUP((I$18*I$19/I$20)/(3600/$W58),0)),0),'DHM Lane Closure 1WA'!$Q$11:$Q$1611,0))))-ROUNDUP((I$14*1.4666/I$25)/I$23,0))*I$24))/5,0)*5)+(ROUNDUP((IF((J$14*1.4666/J$25)/J$23&gt;(IF((ROUNDUP((J$18*J$19/J$20)/(3600/$W58),0))=0,0,INDEX('DHM Lane Closure 1WA'!$R$11:$R$1611,MATCH(ROUNDUP((ROUNDUP((J$18*J$19/J$20)/(3600/$W58),0)),0),'DHM Lane Closure 1WA'!$Q$11:$Q$1611,0)))),(IF((ROUNDUP((J$18*J$19/J$20)/(3600/$W58),0))=0,0,INDEX('DHM Lane Closure 1WA'!$R$11:$R$1611,MATCH(ROUNDUP((ROUNDUP((J$18*J$19/J$20)/(3600/$W58),0)),0),'DHM Lane Closure 1WA'!$Q$11:$Q$1611,0))))*J$23,ROUNDUP((J$14*1.4666/J$25)/J$23,0)*J$23+((IF((ROUNDUP((J$18*J$19/J$20)/(3600/$W58),0))=0,0,INDEX('DHM Lane Closure 1WA'!$R$11:$R$1611,MATCH(ROUNDUP((ROUNDUP((J$18*J$19/J$20)/(3600/$W58),0)),0),'DHM Lane Closure 1WA'!$Q$11:$Q$1611,0))))-ROUNDUP((J$14*1.4666/J$25)/J$23,0))*J$24))/5,0)*5)+(ROUNDUP((IF((K$14*1.4666/K$25)/K$23&gt;(IF((ROUNDUP((K$18*K$19/K$20)/(3600/$W58),0))=0,0,INDEX('DHM Lane Closure 1WA'!$R$11:$R$1611,MATCH(ROUNDUP((ROUNDUP((K$18*K$19/K$20)/(3600/$W58),0)),0),'DHM Lane Closure 1WA'!$Q$11:$Q$1611,0)))),(IF((ROUNDUP((K$18*K$19/K$20)/(3600/$W58),0))=0,0,INDEX('DHM Lane Closure 1WA'!$R$11:$R$1611,MATCH(ROUNDUP((ROUNDUP((K$18*K$19/K$20)/(3600/$W58),0)),0),'DHM Lane Closure 1WA'!$Q$11:$Q$1611,0))))*K$23,ROUNDUP((K$14*1.4666/K$25)/K$23,0)*K$23+((IF((ROUNDUP((K$18*K$19/K$20)/(3600/$W58),0))=0,0,INDEX('DHM Lane Closure 1WA'!$R$11:$R$1611,MATCH(ROUNDUP((ROUNDUP((K$18*K$19/K$20)/(3600/$W58),0)),0),'DHM Lane Closure 1WA'!$Q$11:$Q$1611,0))))-ROUNDUP((K$14*1.4666/K$25)/K$23,0))*K$24))/5,0)*5)+(ROUNDUP((IF((L$14*1.4666/L$25)/L$23&gt;(IF((ROUNDUP((L$18*L$19/L$20)/(3600/$W58),0))=0,0,INDEX('DHM Lane Closure 1WA'!$R$11:$R$1611,MATCH(ROUNDUP((ROUNDUP((L$18*L$19/L$20)/(3600/$W58),0)),0),'DHM Lane Closure 1WA'!$Q$11:$Q$1611,0)))),(IF((ROUNDUP((L$18*L$19/L$20)/(3600/$W58),0))=0,0,INDEX('DHM Lane Closure 1WA'!$R$11:$R$1611,MATCH(ROUNDUP((ROUNDUP((L$18*L$19/L$20)/(3600/$W58),0)),0),'DHM Lane Closure 1WA'!$Q$11:$Q$1611,0))))*L$23,ROUNDUP((L$14*1.4666/L$25)/L$23,0)*L$23+((IF((ROUNDUP((L$18*L$19/L$20)/(3600/$W58),0))=0,0,INDEX('DHM Lane Closure 1WA'!$R$11:$R$1611,MATCH(ROUNDUP((ROUNDUP((L$18*L$19/L$20)/(3600/$W58),0)),0),'DHM Lane Closure 1WA'!$Q$11:$Q$1611,0))))-ROUNDUP((L$14*1.4666/L$25)/L$23,0))*L$24))/5,0)*5)+(ROUNDUP((IF((M$14*1.4666/M$25)/M$23&gt;(IF((ROUNDUP((M$18*M$19/M$20)/(3600/$W58),0))=0,0,INDEX('DHM Lane Closure 1WA'!$R$11:$R$1611,MATCH(ROUNDUP((ROUNDUP((M$18*M$19/M$20)/(3600/$W58),0)),0),'DHM Lane Closure 1WA'!$Q$11:$Q$1611,0)))),(IF((ROUNDUP((M$18*M$19/M$20)/(3600/$W58),0))=0,0,INDEX('DHM Lane Closure 1WA'!$R$11:$R$1611,MATCH(ROUNDUP((ROUNDUP((M$18*M$19/M$20)/(3600/$W58),0)),0),'DHM Lane Closure 1WA'!$Q$11:$Q$1611,0))))*M$23,ROUNDUP((M$14*1.4666/M$25)/M$23,0)*M$23+((IF((ROUNDUP((M$18*M$19/M$20)/(3600/$W58),0))=0,0,INDEX('DHM Lane Closure 1WA'!$R$11:$R$1611,MATCH(ROUNDUP((ROUNDUP((M$18*M$19/M$20)/(3600/$W58),0)),0),'DHM Lane Closure 1WA'!$Q$11:$Q$1611,0))))-ROUNDUP((M$14*1.4666/M$25)/M$23,0))*M$24))/5,0)*5)+(ROUNDUP((IF((N$14*1.4666/N$25)/N$23&gt;(IF((ROUNDUP((N$18*N$19/N$20)/(3600/$W58),0))=0,0,INDEX('DHM Lane Closure 1WA'!$R$11:$R$1611,MATCH(ROUNDUP((ROUNDUP((N$18*N$19/N$20)/(3600/$W58),0)),0),'DHM Lane Closure 1WA'!$Q$11:$Q$1611,0)))),(IF((ROUNDUP((N$18*N$19/N$20)/(3600/$W58),0))=0,0,INDEX('DHM Lane Closure 1WA'!$R$11:$R$1611,MATCH(ROUNDUP((ROUNDUP((N$18*N$19/N$20)/(3600/$W58),0)),0),'DHM Lane Closure 1WA'!$Q$11:$Q$1611,0))))*N$23,ROUNDUP((N$14*1.4666/N$25)/N$23,0)*N$23+((IF((ROUNDUP((N$18*N$19/N$20)/(3600/$W58),0))=0,0,INDEX('DHM Lane Closure 1WA'!$R$11:$R$1611,MATCH(ROUNDUP((ROUNDUP((N$18*N$19/N$20)/(3600/$W58),0)),0),'DHM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465</v>
      </c>
      <c r="Y58">
        <f t="shared" si="0"/>
        <v>0.8</v>
      </c>
    </row>
    <row r="59" spans="5:25" x14ac:dyDescent="0.25">
      <c r="E59"/>
      <c r="F59"/>
      <c r="G59"/>
      <c r="H59"/>
      <c r="I59"/>
      <c r="J59"/>
      <c r="K59"/>
      <c r="L59"/>
      <c r="M59"/>
      <c r="N59"/>
      <c r="O59"/>
      <c r="Q59">
        <v>49</v>
      </c>
      <c r="R59">
        <v>57</v>
      </c>
      <c r="W59">
        <v>490</v>
      </c>
      <c r="X59">
        <f>(ROUNDUP((IF((E$14*1.4666/E$25)/E$23&gt;(IF((ROUNDUP((E$18*E$19/E$20)/(3600/$W59),0))=0,0,INDEX('DHM Lane Closure 1WA'!$R$11:$R$1611,MATCH(ROUNDUP((ROUNDUP((E$18*E$19/E$20)/(3600/$W59),0)),0),'DHM Lane Closure 1WA'!$Q$11:$Q$1611,0)))),(IF((ROUNDUP((E$18*E$19/E$20)/(3600/$W59),0))=0,0,INDEX('DHM Lane Closure 1WA'!$R$11:$R$1611,MATCH(ROUNDUP((ROUNDUP((E$18*E$19/E$20)/(3600/$W59),0)),0),'DHM Lane Closure 1WA'!$Q$11:$Q$1611,0))))*E$23,ROUNDUP((E$14*1.4666/E$25)/E$23,0)*E$23+((IF((ROUNDUP((E$18*E$19/E$20)/(3600/$W59),0))=0,0,INDEX('DHM Lane Closure 1WA'!$R$11:$R$1611,MATCH(ROUNDUP((ROUNDUP((E$18*E$19/E$20)/(3600/$W59),0)),0),'DHM Lane Closure 1WA'!$Q$11:$Q$1611,0))))-ROUNDUP((E$14*1.4666/E$25)/E$23,0))*E$24))/5,0)*5)+(ROUNDUP((IF((F$14*1.4666/F$25)/F$23&gt;(IF((ROUNDUP((F$18*F$19/F$20)/(3600/$W59),0))=0,0,INDEX('DHM Lane Closure 1WA'!$R$11:$R$1611,MATCH(ROUNDUP((ROUNDUP((F$18*F$19/F$20)/(3600/$W59),0)),0),'DHM Lane Closure 1WA'!$Q$11:$Q$1611,0)))),(IF((ROUNDUP((F$18*F$19/F$20)/(3600/$W59),0))=0,0,INDEX('DHM Lane Closure 1WA'!$R$11:$R$1611,MATCH(ROUNDUP((ROUNDUP((F$18*F$19/F$20)/(3600/$W59),0)),0),'DHM Lane Closure 1WA'!$Q$11:$Q$1611,0))))*F$23,ROUNDUP((F$14*1.4666/F$25)/F$23,0)*F$23+((IF((ROUNDUP((F$18*F$19/F$20)/(3600/$W59),0))=0,0,INDEX('DHM Lane Closure 1WA'!$R$11:$R$1611,MATCH(ROUNDUP((ROUNDUP((F$18*F$19/F$20)/(3600/$W59),0)),0),'DHM Lane Closure 1WA'!$Q$11:$Q$1611,0))))-ROUNDUP((F$14*1.4666/F$25)/F$23,0))*F$24))/5,0)*5)+(ROUNDUP((IF((G$14*1.4666/G$25)/G$23&gt;(IF((ROUNDUP((G$18*G$19/G$20)/(3600/$W59),0))=0,0,INDEX('DHM Lane Closure 1WA'!$R$11:$R$1611,MATCH(ROUNDUP((ROUNDUP((G$18*G$19/G$20)/(3600/$W59),0)),0),'DHM Lane Closure 1WA'!$Q$11:$Q$1611,0)))),(IF((ROUNDUP((G$18*G$19/G$20)/(3600/$W59),0))=0,0,INDEX('DHM Lane Closure 1WA'!$R$11:$R$1611,MATCH(ROUNDUP((ROUNDUP((G$18*G$19/G$20)/(3600/$W59),0)),0),'DHM Lane Closure 1WA'!$Q$11:$Q$1611,0))))*G$23,ROUNDUP((G$14*1.4666/G$25)/G$23,0)*G$23+((IF((ROUNDUP((G$18*G$19/G$20)/(3600/$W59),0))=0,0,INDEX('DHM Lane Closure 1WA'!$R$11:$R$1611,MATCH(ROUNDUP((ROUNDUP((G$18*G$19/G$20)/(3600/$W59),0)),0),'DHM Lane Closure 1WA'!$Q$11:$Q$1611,0))))-ROUNDUP((G$14*1.4666/G$25)/G$23,0))*G$24))/5,0)*5)+(ROUNDUP((IF((H$14*1.4666/H$25)/H$23&gt;(IF((ROUNDUP((H$18*H$19/H$20)/(3600/$W59),0))=0,0,INDEX('DHM Lane Closure 1WA'!$R$11:$R$1611,MATCH(ROUNDUP((ROUNDUP((H$18*H$19/H$20)/(3600/$W59),0)),0),'DHM Lane Closure 1WA'!$Q$11:$Q$1611,0)))),(IF((ROUNDUP((H$18*H$19/H$20)/(3600/$W59),0))=0,0,INDEX('DHM Lane Closure 1WA'!$R$11:$R$1611,MATCH(ROUNDUP((ROUNDUP((H$18*H$19/H$20)/(3600/$W59),0)),0),'DHM Lane Closure 1WA'!$Q$11:$Q$1611,0))))*H$23,ROUNDUP((H$14*1.4666/H$25)/H$23,0)*H$23+((IF((ROUNDUP((H$18*H$19/H$20)/(3600/$W59),0))=0,0,INDEX('DHM Lane Closure 1WA'!$R$11:$R$1611,MATCH(ROUNDUP((ROUNDUP((H$18*H$19/H$20)/(3600/$W59),0)),0),'DHM Lane Closure 1WA'!$Q$11:$Q$1611,0))))-ROUNDUP((H$14*1.4666/H$25)/H$23,0))*H$24))/5,0)*5)+(ROUNDUP((IF((I$14*1.4666/I$25)/I$23&gt;(IF((ROUNDUP((I$18*I$19/I$20)/(3600/$W59),0))=0,0,INDEX('DHM Lane Closure 1WA'!$R$11:$R$1611,MATCH(ROUNDUP((ROUNDUP((I$18*I$19/I$20)/(3600/$W59),0)),0),'DHM Lane Closure 1WA'!$Q$11:$Q$1611,0)))),(IF((ROUNDUP((I$18*I$19/I$20)/(3600/$W59),0))=0,0,INDEX('DHM Lane Closure 1WA'!$R$11:$R$1611,MATCH(ROUNDUP((ROUNDUP((I$18*I$19/I$20)/(3600/$W59),0)),0),'DHM Lane Closure 1WA'!$Q$11:$Q$1611,0))))*I$23,ROUNDUP((I$14*1.4666/I$25)/I$23,0)*I$23+((IF((ROUNDUP((I$18*I$19/I$20)/(3600/$W59),0))=0,0,INDEX('DHM Lane Closure 1WA'!$R$11:$R$1611,MATCH(ROUNDUP((ROUNDUP((I$18*I$19/I$20)/(3600/$W59),0)),0),'DHM Lane Closure 1WA'!$Q$11:$Q$1611,0))))-ROUNDUP((I$14*1.4666/I$25)/I$23,0))*I$24))/5,0)*5)+(ROUNDUP((IF((J$14*1.4666/J$25)/J$23&gt;(IF((ROUNDUP((J$18*J$19/J$20)/(3600/$W59),0))=0,0,INDEX('DHM Lane Closure 1WA'!$R$11:$R$1611,MATCH(ROUNDUP((ROUNDUP((J$18*J$19/J$20)/(3600/$W59),0)),0),'DHM Lane Closure 1WA'!$Q$11:$Q$1611,0)))),(IF((ROUNDUP((J$18*J$19/J$20)/(3600/$W59),0))=0,0,INDEX('DHM Lane Closure 1WA'!$R$11:$R$1611,MATCH(ROUNDUP((ROUNDUP((J$18*J$19/J$20)/(3600/$W59),0)),0),'DHM Lane Closure 1WA'!$Q$11:$Q$1611,0))))*J$23,ROUNDUP((J$14*1.4666/J$25)/J$23,0)*J$23+((IF((ROUNDUP((J$18*J$19/J$20)/(3600/$W59),0))=0,0,INDEX('DHM Lane Closure 1WA'!$R$11:$R$1611,MATCH(ROUNDUP((ROUNDUP((J$18*J$19/J$20)/(3600/$W59),0)),0),'DHM Lane Closure 1WA'!$Q$11:$Q$1611,0))))-ROUNDUP((J$14*1.4666/J$25)/J$23,0))*J$24))/5,0)*5)+(ROUNDUP((IF((K$14*1.4666/K$25)/K$23&gt;(IF((ROUNDUP((K$18*K$19/K$20)/(3600/$W59),0))=0,0,INDEX('DHM Lane Closure 1WA'!$R$11:$R$1611,MATCH(ROUNDUP((ROUNDUP((K$18*K$19/K$20)/(3600/$W59),0)),0),'DHM Lane Closure 1WA'!$Q$11:$Q$1611,0)))),(IF((ROUNDUP((K$18*K$19/K$20)/(3600/$W59),0))=0,0,INDEX('DHM Lane Closure 1WA'!$R$11:$R$1611,MATCH(ROUNDUP((ROUNDUP((K$18*K$19/K$20)/(3600/$W59),0)),0),'DHM Lane Closure 1WA'!$Q$11:$Q$1611,0))))*K$23,ROUNDUP((K$14*1.4666/K$25)/K$23,0)*K$23+((IF((ROUNDUP((K$18*K$19/K$20)/(3600/$W59),0))=0,0,INDEX('DHM Lane Closure 1WA'!$R$11:$R$1611,MATCH(ROUNDUP((ROUNDUP((K$18*K$19/K$20)/(3600/$W59),0)),0),'DHM Lane Closure 1WA'!$Q$11:$Q$1611,0))))-ROUNDUP((K$14*1.4666/K$25)/K$23,0))*K$24))/5,0)*5)+(ROUNDUP((IF((L$14*1.4666/L$25)/L$23&gt;(IF((ROUNDUP((L$18*L$19/L$20)/(3600/$W59),0))=0,0,INDEX('DHM Lane Closure 1WA'!$R$11:$R$1611,MATCH(ROUNDUP((ROUNDUP((L$18*L$19/L$20)/(3600/$W59),0)),0),'DHM Lane Closure 1WA'!$Q$11:$Q$1611,0)))),(IF((ROUNDUP((L$18*L$19/L$20)/(3600/$W59),0))=0,0,INDEX('DHM Lane Closure 1WA'!$R$11:$R$1611,MATCH(ROUNDUP((ROUNDUP((L$18*L$19/L$20)/(3600/$W59),0)),0),'DHM Lane Closure 1WA'!$Q$11:$Q$1611,0))))*L$23,ROUNDUP((L$14*1.4666/L$25)/L$23,0)*L$23+((IF((ROUNDUP((L$18*L$19/L$20)/(3600/$W59),0))=0,0,INDEX('DHM Lane Closure 1WA'!$R$11:$R$1611,MATCH(ROUNDUP((ROUNDUP((L$18*L$19/L$20)/(3600/$W59),0)),0),'DHM Lane Closure 1WA'!$Q$11:$Q$1611,0))))-ROUNDUP((L$14*1.4666/L$25)/L$23,0))*L$24))/5,0)*5)+(ROUNDUP((IF((M$14*1.4666/M$25)/M$23&gt;(IF((ROUNDUP((M$18*M$19/M$20)/(3600/$W59),0))=0,0,INDEX('DHM Lane Closure 1WA'!$R$11:$R$1611,MATCH(ROUNDUP((ROUNDUP((M$18*M$19/M$20)/(3600/$W59),0)),0),'DHM Lane Closure 1WA'!$Q$11:$Q$1611,0)))),(IF((ROUNDUP((M$18*M$19/M$20)/(3600/$W59),0))=0,0,INDEX('DHM Lane Closure 1WA'!$R$11:$R$1611,MATCH(ROUNDUP((ROUNDUP((M$18*M$19/M$20)/(3600/$W59),0)),0),'DHM Lane Closure 1WA'!$Q$11:$Q$1611,0))))*M$23,ROUNDUP((M$14*1.4666/M$25)/M$23,0)*M$23+((IF((ROUNDUP((M$18*M$19/M$20)/(3600/$W59),0))=0,0,INDEX('DHM Lane Closure 1WA'!$R$11:$R$1611,MATCH(ROUNDUP((ROUNDUP((M$18*M$19/M$20)/(3600/$W59),0)),0),'DHM Lane Closure 1WA'!$Q$11:$Q$1611,0))))-ROUNDUP((M$14*1.4666/M$25)/M$23,0))*M$24))/5,0)*5)+(ROUNDUP((IF((N$14*1.4666/N$25)/N$23&gt;(IF((ROUNDUP((N$18*N$19/N$20)/(3600/$W59),0))=0,0,INDEX('DHM Lane Closure 1WA'!$R$11:$R$1611,MATCH(ROUNDUP((ROUNDUP((N$18*N$19/N$20)/(3600/$W59),0)),0),'DHM Lane Closure 1WA'!$Q$11:$Q$1611,0)))),(IF((ROUNDUP((N$18*N$19/N$20)/(3600/$W59),0))=0,0,INDEX('DHM Lane Closure 1WA'!$R$11:$R$1611,MATCH(ROUNDUP((ROUNDUP((N$18*N$19/N$20)/(3600/$W59),0)),0),'DHM Lane Closure 1WA'!$Q$11:$Q$1611,0))))*N$23,ROUNDUP((N$14*1.4666/N$25)/N$23,0)*N$23+((IF((ROUNDUP((N$18*N$19/N$20)/(3600/$W59),0))=0,0,INDEX('DHM Lane Closure 1WA'!$R$11:$R$1611,MATCH(ROUNDUP((ROUNDUP((N$18*N$19/N$20)/(3600/$W59),0)),0),'DHM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470</v>
      </c>
      <c r="Y59">
        <f t="shared" si="0"/>
        <v>0.81599999999999995</v>
      </c>
    </row>
    <row r="60" spans="5:25" x14ac:dyDescent="0.25">
      <c r="E60"/>
      <c r="F60"/>
      <c r="G60"/>
      <c r="H60"/>
      <c r="I60"/>
      <c r="J60"/>
      <c r="K60"/>
      <c r="L60"/>
      <c r="M60"/>
      <c r="N60"/>
      <c r="O60"/>
      <c r="Q60">
        <v>50</v>
      </c>
      <c r="R60">
        <v>58</v>
      </c>
      <c r="W60">
        <v>500</v>
      </c>
      <c r="X60">
        <f>(ROUNDUP((IF((E$14*1.4666/E$25)/E$23&gt;(IF((ROUNDUP((E$18*E$19/E$20)/(3600/$W60),0))=0,0,INDEX('DHM Lane Closure 1WA'!$R$11:$R$1611,MATCH(ROUNDUP((ROUNDUP((E$18*E$19/E$20)/(3600/$W60),0)),0),'DHM Lane Closure 1WA'!$Q$11:$Q$1611,0)))),(IF((ROUNDUP((E$18*E$19/E$20)/(3600/$W60),0))=0,0,INDEX('DHM Lane Closure 1WA'!$R$11:$R$1611,MATCH(ROUNDUP((ROUNDUP((E$18*E$19/E$20)/(3600/$W60),0)),0),'DHM Lane Closure 1WA'!$Q$11:$Q$1611,0))))*E$23,ROUNDUP((E$14*1.4666/E$25)/E$23,0)*E$23+((IF((ROUNDUP((E$18*E$19/E$20)/(3600/$W60),0))=0,0,INDEX('DHM Lane Closure 1WA'!$R$11:$R$1611,MATCH(ROUNDUP((ROUNDUP((E$18*E$19/E$20)/(3600/$W60),0)),0),'DHM Lane Closure 1WA'!$Q$11:$Q$1611,0))))-ROUNDUP((E$14*1.4666/E$25)/E$23,0))*E$24))/5,0)*5)+(ROUNDUP((IF((F$14*1.4666/F$25)/F$23&gt;(IF((ROUNDUP((F$18*F$19/F$20)/(3600/$W60),0))=0,0,INDEX('DHM Lane Closure 1WA'!$R$11:$R$1611,MATCH(ROUNDUP((ROUNDUP((F$18*F$19/F$20)/(3600/$W60),0)),0),'DHM Lane Closure 1WA'!$Q$11:$Q$1611,0)))),(IF((ROUNDUP((F$18*F$19/F$20)/(3600/$W60),0))=0,0,INDEX('DHM Lane Closure 1WA'!$R$11:$R$1611,MATCH(ROUNDUP((ROUNDUP((F$18*F$19/F$20)/(3600/$W60),0)),0),'DHM Lane Closure 1WA'!$Q$11:$Q$1611,0))))*F$23,ROUNDUP((F$14*1.4666/F$25)/F$23,0)*F$23+((IF((ROUNDUP((F$18*F$19/F$20)/(3600/$W60),0))=0,0,INDEX('DHM Lane Closure 1WA'!$R$11:$R$1611,MATCH(ROUNDUP((ROUNDUP((F$18*F$19/F$20)/(3600/$W60),0)),0),'DHM Lane Closure 1WA'!$Q$11:$Q$1611,0))))-ROUNDUP((F$14*1.4666/F$25)/F$23,0))*F$24))/5,0)*5)+(ROUNDUP((IF((G$14*1.4666/G$25)/G$23&gt;(IF((ROUNDUP((G$18*G$19/G$20)/(3600/$W60),0))=0,0,INDEX('DHM Lane Closure 1WA'!$R$11:$R$1611,MATCH(ROUNDUP((ROUNDUP((G$18*G$19/G$20)/(3600/$W60),0)),0),'DHM Lane Closure 1WA'!$Q$11:$Q$1611,0)))),(IF((ROUNDUP((G$18*G$19/G$20)/(3600/$W60),0))=0,0,INDEX('DHM Lane Closure 1WA'!$R$11:$R$1611,MATCH(ROUNDUP((ROUNDUP((G$18*G$19/G$20)/(3600/$W60),0)),0),'DHM Lane Closure 1WA'!$Q$11:$Q$1611,0))))*G$23,ROUNDUP((G$14*1.4666/G$25)/G$23,0)*G$23+((IF((ROUNDUP((G$18*G$19/G$20)/(3600/$W60),0))=0,0,INDEX('DHM Lane Closure 1WA'!$R$11:$R$1611,MATCH(ROUNDUP((ROUNDUP((G$18*G$19/G$20)/(3600/$W60),0)),0),'DHM Lane Closure 1WA'!$Q$11:$Q$1611,0))))-ROUNDUP((G$14*1.4666/G$25)/G$23,0))*G$24))/5,0)*5)+(ROUNDUP((IF((H$14*1.4666/H$25)/H$23&gt;(IF((ROUNDUP((H$18*H$19/H$20)/(3600/$W60),0))=0,0,INDEX('DHM Lane Closure 1WA'!$R$11:$R$1611,MATCH(ROUNDUP((ROUNDUP((H$18*H$19/H$20)/(3600/$W60),0)),0),'DHM Lane Closure 1WA'!$Q$11:$Q$1611,0)))),(IF((ROUNDUP((H$18*H$19/H$20)/(3600/$W60),0))=0,0,INDEX('DHM Lane Closure 1WA'!$R$11:$R$1611,MATCH(ROUNDUP((ROUNDUP((H$18*H$19/H$20)/(3600/$W60),0)),0),'DHM Lane Closure 1WA'!$Q$11:$Q$1611,0))))*H$23,ROUNDUP((H$14*1.4666/H$25)/H$23,0)*H$23+((IF((ROUNDUP((H$18*H$19/H$20)/(3600/$W60),0))=0,0,INDEX('DHM Lane Closure 1WA'!$R$11:$R$1611,MATCH(ROUNDUP((ROUNDUP((H$18*H$19/H$20)/(3600/$W60),0)),0),'DHM Lane Closure 1WA'!$Q$11:$Q$1611,0))))-ROUNDUP((H$14*1.4666/H$25)/H$23,0))*H$24))/5,0)*5)+(ROUNDUP((IF((I$14*1.4666/I$25)/I$23&gt;(IF((ROUNDUP((I$18*I$19/I$20)/(3600/$W60),0))=0,0,INDEX('DHM Lane Closure 1WA'!$R$11:$R$1611,MATCH(ROUNDUP((ROUNDUP((I$18*I$19/I$20)/(3600/$W60),0)),0),'DHM Lane Closure 1WA'!$Q$11:$Q$1611,0)))),(IF((ROUNDUP((I$18*I$19/I$20)/(3600/$W60),0))=0,0,INDEX('DHM Lane Closure 1WA'!$R$11:$R$1611,MATCH(ROUNDUP((ROUNDUP((I$18*I$19/I$20)/(3600/$W60),0)),0),'DHM Lane Closure 1WA'!$Q$11:$Q$1611,0))))*I$23,ROUNDUP((I$14*1.4666/I$25)/I$23,0)*I$23+((IF((ROUNDUP((I$18*I$19/I$20)/(3600/$W60),0))=0,0,INDEX('DHM Lane Closure 1WA'!$R$11:$R$1611,MATCH(ROUNDUP((ROUNDUP((I$18*I$19/I$20)/(3600/$W60),0)),0),'DHM Lane Closure 1WA'!$Q$11:$Q$1611,0))))-ROUNDUP((I$14*1.4666/I$25)/I$23,0))*I$24))/5,0)*5)+(ROUNDUP((IF((J$14*1.4666/J$25)/J$23&gt;(IF((ROUNDUP((J$18*J$19/J$20)/(3600/$W60),0))=0,0,INDEX('DHM Lane Closure 1WA'!$R$11:$R$1611,MATCH(ROUNDUP((ROUNDUP((J$18*J$19/J$20)/(3600/$W60),0)),0),'DHM Lane Closure 1WA'!$Q$11:$Q$1611,0)))),(IF((ROUNDUP((J$18*J$19/J$20)/(3600/$W60),0))=0,0,INDEX('DHM Lane Closure 1WA'!$R$11:$R$1611,MATCH(ROUNDUP((ROUNDUP((J$18*J$19/J$20)/(3600/$W60),0)),0),'DHM Lane Closure 1WA'!$Q$11:$Q$1611,0))))*J$23,ROUNDUP((J$14*1.4666/J$25)/J$23,0)*J$23+((IF((ROUNDUP((J$18*J$19/J$20)/(3600/$W60),0))=0,0,INDEX('DHM Lane Closure 1WA'!$R$11:$R$1611,MATCH(ROUNDUP((ROUNDUP((J$18*J$19/J$20)/(3600/$W60),0)),0),'DHM Lane Closure 1WA'!$Q$11:$Q$1611,0))))-ROUNDUP((J$14*1.4666/J$25)/J$23,0))*J$24))/5,0)*5)+(ROUNDUP((IF((K$14*1.4666/K$25)/K$23&gt;(IF((ROUNDUP((K$18*K$19/K$20)/(3600/$W60),0))=0,0,INDEX('DHM Lane Closure 1WA'!$R$11:$R$1611,MATCH(ROUNDUP((ROUNDUP((K$18*K$19/K$20)/(3600/$W60),0)),0),'DHM Lane Closure 1WA'!$Q$11:$Q$1611,0)))),(IF((ROUNDUP((K$18*K$19/K$20)/(3600/$W60),0))=0,0,INDEX('DHM Lane Closure 1WA'!$R$11:$R$1611,MATCH(ROUNDUP((ROUNDUP((K$18*K$19/K$20)/(3600/$W60),0)),0),'DHM Lane Closure 1WA'!$Q$11:$Q$1611,0))))*K$23,ROUNDUP((K$14*1.4666/K$25)/K$23,0)*K$23+((IF((ROUNDUP((K$18*K$19/K$20)/(3600/$W60),0))=0,0,INDEX('DHM Lane Closure 1WA'!$R$11:$R$1611,MATCH(ROUNDUP((ROUNDUP((K$18*K$19/K$20)/(3600/$W60),0)),0),'DHM Lane Closure 1WA'!$Q$11:$Q$1611,0))))-ROUNDUP((K$14*1.4666/K$25)/K$23,0))*K$24))/5,0)*5)+(ROUNDUP((IF((L$14*1.4666/L$25)/L$23&gt;(IF((ROUNDUP((L$18*L$19/L$20)/(3600/$W60),0))=0,0,INDEX('DHM Lane Closure 1WA'!$R$11:$R$1611,MATCH(ROUNDUP((ROUNDUP((L$18*L$19/L$20)/(3600/$W60),0)),0),'DHM Lane Closure 1WA'!$Q$11:$Q$1611,0)))),(IF((ROUNDUP((L$18*L$19/L$20)/(3600/$W60),0))=0,0,INDEX('DHM Lane Closure 1WA'!$R$11:$R$1611,MATCH(ROUNDUP((ROUNDUP((L$18*L$19/L$20)/(3600/$W60),0)),0),'DHM Lane Closure 1WA'!$Q$11:$Q$1611,0))))*L$23,ROUNDUP((L$14*1.4666/L$25)/L$23,0)*L$23+((IF((ROUNDUP((L$18*L$19/L$20)/(3600/$W60),0))=0,0,INDEX('DHM Lane Closure 1WA'!$R$11:$R$1611,MATCH(ROUNDUP((ROUNDUP((L$18*L$19/L$20)/(3600/$W60),0)),0),'DHM Lane Closure 1WA'!$Q$11:$Q$1611,0))))-ROUNDUP((L$14*1.4666/L$25)/L$23,0))*L$24))/5,0)*5)+(ROUNDUP((IF((M$14*1.4666/M$25)/M$23&gt;(IF((ROUNDUP((M$18*M$19/M$20)/(3600/$W60),0))=0,0,INDEX('DHM Lane Closure 1WA'!$R$11:$R$1611,MATCH(ROUNDUP((ROUNDUP((M$18*M$19/M$20)/(3600/$W60),0)),0),'DHM Lane Closure 1WA'!$Q$11:$Q$1611,0)))),(IF((ROUNDUP((M$18*M$19/M$20)/(3600/$W60),0))=0,0,INDEX('DHM Lane Closure 1WA'!$R$11:$R$1611,MATCH(ROUNDUP((ROUNDUP((M$18*M$19/M$20)/(3600/$W60),0)),0),'DHM Lane Closure 1WA'!$Q$11:$Q$1611,0))))*M$23,ROUNDUP((M$14*1.4666/M$25)/M$23,0)*M$23+((IF((ROUNDUP((M$18*M$19/M$20)/(3600/$W60),0))=0,0,INDEX('DHM Lane Closure 1WA'!$R$11:$R$1611,MATCH(ROUNDUP((ROUNDUP((M$18*M$19/M$20)/(3600/$W60),0)),0),'DHM Lane Closure 1WA'!$Q$11:$Q$1611,0))))-ROUNDUP((M$14*1.4666/M$25)/M$23,0))*M$24))/5,0)*5)+(ROUNDUP((IF((N$14*1.4666/N$25)/N$23&gt;(IF((ROUNDUP((N$18*N$19/N$20)/(3600/$W60),0))=0,0,INDEX('DHM Lane Closure 1WA'!$R$11:$R$1611,MATCH(ROUNDUP((ROUNDUP((N$18*N$19/N$20)/(3600/$W60),0)),0),'DHM Lane Closure 1WA'!$Q$11:$Q$1611,0)))),(IF((ROUNDUP((N$18*N$19/N$20)/(3600/$W60),0))=0,0,INDEX('DHM Lane Closure 1WA'!$R$11:$R$1611,MATCH(ROUNDUP((ROUNDUP((N$18*N$19/N$20)/(3600/$W60),0)),0),'DHM Lane Closure 1WA'!$Q$11:$Q$1611,0))))*N$23,ROUNDUP((N$14*1.4666/N$25)/N$23,0)*N$23+((IF((ROUNDUP((N$18*N$19/N$20)/(3600/$W60),0))=0,0,INDEX('DHM Lane Closure 1WA'!$R$11:$R$1611,MATCH(ROUNDUP((ROUNDUP((N$18*N$19/N$20)/(3600/$W60),0)),0),'DHM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475</v>
      </c>
      <c r="Y60">
        <f t="shared" si="0"/>
        <v>0.83299999999999996</v>
      </c>
    </row>
    <row r="61" spans="5:25" x14ac:dyDescent="0.25">
      <c r="E61"/>
      <c r="F61"/>
      <c r="G61"/>
      <c r="H61"/>
      <c r="I61"/>
      <c r="J61"/>
      <c r="K61"/>
      <c r="L61"/>
      <c r="M61"/>
      <c r="N61"/>
      <c r="O61"/>
      <c r="Q61">
        <v>51</v>
      </c>
      <c r="R61">
        <v>59</v>
      </c>
      <c r="W61">
        <v>510</v>
      </c>
      <c r="X61">
        <f>(ROUNDUP((IF((E$14*1.4666/E$25)/E$23&gt;(IF((ROUNDUP((E$18*E$19/E$20)/(3600/$W61),0))=0,0,INDEX('DHM Lane Closure 1WA'!$R$11:$R$1611,MATCH(ROUNDUP((ROUNDUP((E$18*E$19/E$20)/(3600/$W61),0)),0),'DHM Lane Closure 1WA'!$Q$11:$Q$1611,0)))),(IF((ROUNDUP((E$18*E$19/E$20)/(3600/$W61),0))=0,0,INDEX('DHM Lane Closure 1WA'!$R$11:$R$1611,MATCH(ROUNDUP((ROUNDUP((E$18*E$19/E$20)/(3600/$W61),0)),0),'DHM Lane Closure 1WA'!$Q$11:$Q$1611,0))))*E$23,ROUNDUP((E$14*1.4666/E$25)/E$23,0)*E$23+((IF((ROUNDUP((E$18*E$19/E$20)/(3600/$W61),0))=0,0,INDEX('DHM Lane Closure 1WA'!$R$11:$R$1611,MATCH(ROUNDUP((ROUNDUP((E$18*E$19/E$20)/(3600/$W61),0)),0),'DHM Lane Closure 1WA'!$Q$11:$Q$1611,0))))-ROUNDUP((E$14*1.4666/E$25)/E$23,0))*E$24))/5,0)*5)+(ROUNDUP((IF((F$14*1.4666/F$25)/F$23&gt;(IF((ROUNDUP((F$18*F$19/F$20)/(3600/$W61),0))=0,0,INDEX('DHM Lane Closure 1WA'!$R$11:$R$1611,MATCH(ROUNDUP((ROUNDUP((F$18*F$19/F$20)/(3600/$W61),0)),0),'DHM Lane Closure 1WA'!$Q$11:$Q$1611,0)))),(IF((ROUNDUP((F$18*F$19/F$20)/(3600/$W61),0))=0,0,INDEX('DHM Lane Closure 1WA'!$R$11:$R$1611,MATCH(ROUNDUP((ROUNDUP((F$18*F$19/F$20)/(3600/$W61),0)),0),'DHM Lane Closure 1WA'!$Q$11:$Q$1611,0))))*F$23,ROUNDUP((F$14*1.4666/F$25)/F$23,0)*F$23+((IF((ROUNDUP((F$18*F$19/F$20)/(3600/$W61),0))=0,0,INDEX('DHM Lane Closure 1WA'!$R$11:$R$1611,MATCH(ROUNDUP((ROUNDUP((F$18*F$19/F$20)/(3600/$W61),0)),0),'DHM Lane Closure 1WA'!$Q$11:$Q$1611,0))))-ROUNDUP((F$14*1.4666/F$25)/F$23,0))*F$24))/5,0)*5)+(ROUNDUP((IF((G$14*1.4666/G$25)/G$23&gt;(IF((ROUNDUP((G$18*G$19/G$20)/(3600/$W61),0))=0,0,INDEX('DHM Lane Closure 1WA'!$R$11:$R$1611,MATCH(ROUNDUP((ROUNDUP((G$18*G$19/G$20)/(3600/$W61),0)),0),'DHM Lane Closure 1WA'!$Q$11:$Q$1611,0)))),(IF((ROUNDUP((G$18*G$19/G$20)/(3600/$W61),0))=0,0,INDEX('DHM Lane Closure 1WA'!$R$11:$R$1611,MATCH(ROUNDUP((ROUNDUP((G$18*G$19/G$20)/(3600/$W61),0)),0),'DHM Lane Closure 1WA'!$Q$11:$Q$1611,0))))*G$23,ROUNDUP((G$14*1.4666/G$25)/G$23,0)*G$23+((IF((ROUNDUP((G$18*G$19/G$20)/(3600/$W61),0))=0,0,INDEX('DHM Lane Closure 1WA'!$R$11:$R$1611,MATCH(ROUNDUP((ROUNDUP((G$18*G$19/G$20)/(3600/$W61),0)),0),'DHM Lane Closure 1WA'!$Q$11:$Q$1611,0))))-ROUNDUP((G$14*1.4666/G$25)/G$23,0))*G$24))/5,0)*5)+(ROUNDUP((IF((H$14*1.4666/H$25)/H$23&gt;(IF((ROUNDUP((H$18*H$19/H$20)/(3600/$W61),0))=0,0,INDEX('DHM Lane Closure 1WA'!$R$11:$R$1611,MATCH(ROUNDUP((ROUNDUP((H$18*H$19/H$20)/(3600/$W61),0)),0),'DHM Lane Closure 1WA'!$Q$11:$Q$1611,0)))),(IF((ROUNDUP((H$18*H$19/H$20)/(3600/$W61),0))=0,0,INDEX('DHM Lane Closure 1WA'!$R$11:$R$1611,MATCH(ROUNDUP((ROUNDUP((H$18*H$19/H$20)/(3600/$W61),0)),0),'DHM Lane Closure 1WA'!$Q$11:$Q$1611,0))))*H$23,ROUNDUP((H$14*1.4666/H$25)/H$23,0)*H$23+((IF((ROUNDUP((H$18*H$19/H$20)/(3600/$W61),0))=0,0,INDEX('DHM Lane Closure 1WA'!$R$11:$R$1611,MATCH(ROUNDUP((ROUNDUP((H$18*H$19/H$20)/(3600/$W61),0)),0),'DHM Lane Closure 1WA'!$Q$11:$Q$1611,0))))-ROUNDUP((H$14*1.4666/H$25)/H$23,0))*H$24))/5,0)*5)+(ROUNDUP((IF((I$14*1.4666/I$25)/I$23&gt;(IF((ROUNDUP((I$18*I$19/I$20)/(3600/$W61),0))=0,0,INDEX('DHM Lane Closure 1WA'!$R$11:$R$1611,MATCH(ROUNDUP((ROUNDUP((I$18*I$19/I$20)/(3600/$W61),0)),0),'DHM Lane Closure 1WA'!$Q$11:$Q$1611,0)))),(IF((ROUNDUP((I$18*I$19/I$20)/(3600/$W61),0))=0,0,INDEX('DHM Lane Closure 1WA'!$R$11:$R$1611,MATCH(ROUNDUP((ROUNDUP((I$18*I$19/I$20)/(3600/$W61),0)),0),'DHM Lane Closure 1WA'!$Q$11:$Q$1611,0))))*I$23,ROUNDUP((I$14*1.4666/I$25)/I$23,0)*I$23+((IF((ROUNDUP((I$18*I$19/I$20)/(3600/$W61),0))=0,0,INDEX('DHM Lane Closure 1WA'!$R$11:$R$1611,MATCH(ROUNDUP((ROUNDUP((I$18*I$19/I$20)/(3600/$W61),0)),0),'DHM Lane Closure 1WA'!$Q$11:$Q$1611,0))))-ROUNDUP((I$14*1.4666/I$25)/I$23,0))*I$24))/5,0)*5)+(ROUNDUP((IF((J$14*1.4666/J$25)/J$23&gt;(IF((ROUNDUP((J$18*J$19/J$20)/(3600/$W61),0))=0,0,INDEX('DHM Lane Closure 1WA'!$R$11:$R$1611,MATCH(ROUNDUP((ROUNDUP((J$18*J$19/J$20)/(3600/$W61),0)),0),'DHM Lane Closure 1WA'!$Q$11:$Q$1611,0)))),(IF((ROUNDUP((J$18*J$19/J$20)/(3600/$W61),0))=0,0,INDEX('DHM Lane Closure 1WA'!$R$11:$R$1611,MATCH(ROUNDUP((ROUNDUP((J$18*J$19/J$20)/(3600/$W61),0)),0),'DHM Lane Closure 1WA'!$Q$11:$Q$1611,0))))*J$23,ROUNDUP((J$14*1.4666/J$25)/J$23,0)*J$23+((IF((ROUNDUP((J$18*J$19/J$20)/(3600/$W61),0))=0,0,INDEX('DHM Lane Closure 1WA'!$R$11:$R$1611,MATCH(ROUNDUP((ROUNDUP((J$18*J$19/J$20)/(3600/$W61),0)),0),'DHM Lane Closure 1WA'!$Q$11:$Q$1611,0))))-ROUNDUP((J$14*1.4666/J$25)/J$23,0))*J$24))/5,0)*5)+(ROUNDUP((IF((K$14*1.4666/K$25)/K$23&gt;(IF((ROUNDUP((K$18*K$19/K$20)/(3600/$W61),0))=0,0,INDEX('DHM Lane Closure 1WA'!$R$11:$R$1611,MATCH(ROUNDUP((ROUNDUP((K$18*K$19/K$20)/(3600/$W61),0)),0),'DHM Lane Closure 1WA'!$Q$11:$Q$1611,0)))),(IF((ROUNDUP((K$18*K$19/K$20)/(3600/$W61),0))=0,0,INDEX('DHM Lane Closure 1WA'!$R$11:$R$1611,MATCH(ROUNDUP((ROUNDUP((K$18*K$19/K$20)/(3600/$W61),0)),0),'DHM Lane Closure 1WA'!$Q$11:$Q$1611,0))))*K$23,ROUNDUP((K$14*1.4666/K$25)/K$23,0)*K$23+((IF((ROUNDUP((K$18*K$19/K$20)/(3600/$W61),0))=0,0,INDEX('DHM Lane Closure 1WA'!$R$11:$R$1611,MATCH(ROUNDUP((ROUNDUP((K$18*K$19/K$20)/(3600/$W61),0)),0),'DHM Lane Closure 1WA'!$Q$11:$Q$1611,0))))-ROUNDUP((K$14*1.4666/K$25)/K$23,0))*K$24))/5,0)*5)+(ROUNDUP((IF((L$14*1.4666/L$25)/L$23&gt;(IF((ROUNDUP((L$18*L$19/L$20)/(3600/$W61),0))=0,0,INDEX('DHM Lane Closure 1WA'!$R$11:$R$1611,MATCH(ROUNDUP((ROUNDUP((L$18*L$19/L$20)/(3600/$W61),0)),0),'DHM Lane Closure 1WA'!$Q$11:$Q$1611,0)))),(IF((ROUNDUP((L$18*L$19/L$20)/(3600/$W61),0))=0,0,INDEX('DHM Lane Closure 1WA'!$R$11:$R$1611,MATCH(ROUNDUP((ROUNDUP((L$18*L$19/L$20)/(3600/$W61),0)),0),'DHM Lane Closure 1WA'!$Q$11:$Q$1611,0))))*L$23,ROUNDUP((L$14*1.4666/L$25)/L$23,0)*L$23+((IF((ROUNDUP((L$18*L$19/L$20)/(3600/$W61),0))=0,0,INDEX('DHM Lane Closure 1WA'!$R$11:$R$1611,MATCH(ROUNDUP((ROUNDUP((L$18*L$19/L$20)/(3600/$W61),0)),0),'DHM Lane Closure 1WA'!$Q$11:$Q$1611,0))))-ROUNDUP((L$14*1.4666/L$25)/L$23,0))*L$24))/5,0)*5)+(ROUNDUP((IF((M$14*1.4666/M$25)/M$23&gt;(IF((ROUNDUP((M$18*M$19/M$20)/(3600/$W61),0))=0,0,INDEX('DHM Lane Closure 1WA'!$R$11:$R$1611,MATCH(ROUNDUP((ROUNDUP((M$18*M$19/M$20)/(3600/$W61),0)),0),'DHM Lane Closure 1WA'!$Q$11:$Q$1611,0)))),(IF((ROUNDUP((M$18*M$19/M$20)/(3600/$W61),0))=0,0,INDEX('DHM Lane Closure 1WA'!$R$11:$R$1611,MATCH(ROUNDUP((ROUNDUP((M$18*M$19/M$20)/(3600/$W61),0)),0),'DHM Lane Closure 1WA'!$Q$11:$Q$1611,0))))*M$23,ROUNDUP((M$14*1.4666/M$25)/M$23,0)*M$23+((IF((ROUNDUP((M$18*M$19/M$20)/(3600/$W61),0))=0,0,INDEX('DHM Lane Closure 1WA'!$R$11:$R$1611,MATCH(ROUNDUP((ROUNDUP((M$18*M$19/M$20)/(3600/$W61),0)),0),'DHM Lane Closure 1WA'!$Q$11:$Q$1611,0))))-ROUNDUP((M$14*1.4666/M$25)/M$23,0))*M$24))/5,0)*5)+(ROUNDUP((IF((N$14*1.4666/N$25)/N$23&gt;(IF((ROUNDUP((N$18*N$19/N$20)/(3600/$W61),0))=0,0,INDEX('DHM Lane Closure 1WA'!$R$11:$R$1611,MATCH(ROUNDUP((ROUNDUP((N$18*N$19/N$20)/(3600/$W61),0)),0),'DHM Lane Closure 1WA'!$Q$11:$Q$1611,0)))),(IF((ROUNDUP((N$18*N$19/N$20)/(3600/$W61),0))=0,0,INDEX('DHM Lane Closure 1WA'!$R$11:$R$1611,MATCH(ROUNDUP((ROUNDUP((N$18*N$19/N$20)/(3600/$W61),0)),0),'DHM Lane Closure 1WA'!$Q$11:$Q$1611,0))))*N$23,ROUNDUP((N$14*1.4666/N$25)/N$23,0)*N$23+((IF((ROUNDUP((N$18*N$19/N$20)/(3600/$W61),0))=0,0,INDEX('DHM Lane Closure 1WA'!$R$11:$R$1611,MATCH(ROUNDUP((ROUNDUP((N$18*N$19/N$20)/(3600/$W61),0)),0),'DHM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480</v>
      </c>
      <c r="Y61">
        <f t="shared" si="0"/>
        <v>0.85</v>
      </c>
    </row>
    <row r="62" spans="5:25" x14ac:dyDescent="0.25">
      <c r="E62"/>
      <c r="F62"/>
      <c r="G62"/>
      <c r="H62"/>
      <c r="I62"/>
      <c r="J62"/>
      <c r="K62"/>
      <c r="L62"/>
      <c r="M62"/>
      <c r="N62"/>
      <c r="O62"/>
      <c r="Q62">
        <v>52</v>
      </c>
      <c r="R62">
        <v>60</v>
      </c>
      <c r="W62">
        <v>520</v>
      </c>
      <c r="X62">
        <f>(ROUNDUP((IF((E$14*1.4666/E$25)/E$23&gt;(IF((ROUNDUP((E$18*E$19/E$20)/(3600/$W62),0))=0,0,INDEX('DHM Lane Closure 1WA'!$R$11:$R$1611,MATCH(ROUNDUP((ROUNDUP((E$18*E$19/E$20)/(3600/$W62),0)),0),'DHM Lane Closure 1WA'!$Q$11:$Q$1611,0)))),(IF((ROUNDUP((E$18*E$19/E$20)/(3600/$W62),0))=0,0,INDEX('DHM Lane Closure 1WA'!$R$11:$R$1611,MATCH(ROUNDUP((ROUNDUP((E$18*E$19/E$20)/(3600/$W62),0)),0),'DHM Lane Closure 1WA'!$Q$11:$Q$1611,0))))*E$23,ROUNDUP((E$14*1.4666/E$25)/E$23,0)*E$23+((IF((ROUNDUP((E$18*E$19/E$20)/(3600/$W62),0))=0,0,INDEX('DHM Lane Closure 1WA'!$R$11:$R$1611,MATCH(ROUNDUP((ROUNDUP((E$18*E$19/E$20)/(3600/$W62),0)),0),'DHM Lane Closure 1WA'!$Q$11:$Q$1611,0))))-ROUNDUP((E$14*1.4666/E$25)/E$23,0))*E$24))/5,0)*5)+(ROUNDUP((IF((F$14*1.4666/F$25)/F$23&gt;(IF((ROUNDUP((F$18*F$19/F$20)/(3600/$W62),0))=0,0,INDEX('DHM Lane Closure 1WA'!$R$11:$R$1611,MATCH(ROUNDUP((ROUNDUP((F$18*F$19/F$20)/(3600/$W62),0)),0),'DHM Lane Closure 1WA'!$Q$11:$Q$1611,0)))),(IF((ROUNDUP((F$18*F$19/F$20)/(3600/$W62),0))=0,0,INDEX('DHM Lane Closure 1WA'!$R$11:$R$1611,MATCH(ROUNDUP((ROUNDUP((F$18*F$19/F$20)/(3600/$W62),0)),0),'DHM Lane Closure 1WA'!$Q$11:$Q$1611,0))))*F$23,ROUNDUP((F$14*1.4666/F$25)/F$23,0)*F$23+((IF((ROUNDUP((F$18*F$19/F$20)/(3600/$W62),0))=0,0,INDEX('DHM Lane Closure 1WA'!$R$11:$R$1611,MATCH(ROUNDUP((ROUNDUP((F$18*F$19/F$20)/(3600/$W62),0)),0),'DHM Lane Closure 1WA'!$Q$11:$Q$1611,0))))-ROUNDUP((F$14*1.4666/F$25)/F$23,0))*F$24))/5,0)*5)+(ROUNDUP((IF((G$14*1.4666/G$25)/G$23&gt;(IF((ROUNDUP((G$18*G$19/G$20)/(3600/$W62),0))=0,0,INDEX('DHM Lane Closure 1WA'!$R$11:$R$1611,MATCH(ROUNDUP((ROUNDUP((G$18*G$19/G$20)/(3600/$W62),0)),0),'DHM Lane Closure 1WA'!$Q$11:$Q$1611,0)))),(IF((ROUNDUP((G$18*G$19/G$20)/(3600/$W62),0))=0,0,INDEX('DHM Lane Closure 1WA'!$R$11:$R$1611,MATCH(ROUNDUP((ROUNDUP((G$18*G$19/G$20)/(3600/$W62),0)),0),'DHM Lane Closure 1WA'!$Q$11:$Q$1611,0))))*G$23,ROUNDUP((G$14*1.4666/G$25)/G$23,0)*G$23+((IF((ROUNDUP((G$18*G$19/G$20)/(3600/$W62),0))=0,0,INDEX('DHM Lane Closure 1WA'!$R$11:$R$1611,MATCH(ROUNDUP((ROUNDUP((G$18*G$19/G$20)/(3600/$W62),0)),0),'DHM Lane Closure 1WA'!$Q$11:$Q$1611,0))))-ROUNDUP((G$14*1.4666/G$25)/G$23,0))*G$24))/5,0)*5)+(ROUNDUP((IF((H$14*1.4666/H$25)/H$23&gt;(IF((ROUNDUP((H$18*H$19/H$20)/(3600/$W62),0))=0,0,INDEX('DHM Lane Closure 1WA'!$R$11:$R$1611,MATCH(ROUNDUP((ROUNDUP((H$18*H$19/H$20)/(3600/$W62),0)),0),'DHM Lane Closure 1WA'!$Q$11:$Q$1611,0)))),(IF((ROUNDUP((H$18*H$19/H$20)/(3600/$W62),0))=0,0,INDEX('DHM Lane Closure 1WA'!$R$11:$R$1611,MATCH(ROUNDUP((ROUNDUP((H$18*H$19/H$20)/(3600/$W62),0)),0),'DHM Lane Closure 1WA'!$Q$11:$Q$1611,0))))*H$23,ROUNDUP((H$14*1.4666/H$25)/H$23,0)*H$23+((IF((ROUNDUP((H$18*H$19/H$20)/(3600/$W62),0))=0,0,INDEX('DHM Lane Closure 1WA'!$R$11:$R$1611,MATCH(ROUNDUP((ROUNDUP((H$18*H$19/H$20)/(3600/$W62),0)),0),'DHM Lane Closure 1WA'!$Q$11:$Q$1611,0))))-ROUNDUP((H$14*1.4666/H$25)/H$23,0))*H$24))/5,0)*5)+(ROUNDUP((IF((I$14*1.4666/I$25)/I$23&gt;(IF((ROUNDUP((I$18*I$19/I$20)/(3600/$W62),0))=0,0,INDEX('DHM Lane Closure 1WA'!$R$11:$R$1611,MATCH(ROUNDUP((ROUNDUP((I$18*I$19/I$20)/(3600/$W62),0)),0),'DHM Lane Closure 1WA'!$Q$11:$Q$1611,0)))),(IF((ROUNDUP((I$18*I$19/I$20)/(3600/$W62),0))=0,0,INDEX('DHM Lane Closure 1WA'!$R$11:$R$1611,MATCH(ROUNDUP((ROUNDUP((I$18*I$19/I$20)/(3600/$W62),0)),0),'DHM Lane Closure 1WA'!$Q$11:$Q$1611,0))))*I$23,ROUNDUP((I$14*1.4666/I$25)/I$23,0)*I$23+((IF((ROUNDUP((I$18*I$19/I$20)/(3600/$W62),0))=0,0,INDEX('DHM Lane Closure 1WA'!$R$11:$R$1611,MATCH(ROUNDUP((ROUNDUP((I$18*I$19/I$20)/(3600/$W62),0)),0),'DHM Lane Closure 1WA'!$Q$11:$Q$1611,0))))-ROUNDUP((I$14*1.4666/I$25)/I$23,0))*I$24))/5,0)*5)+(ROUNDUP((IF((J$14*1.4666/J$25)/J$23&gt;(IF((ROUNDUP((J$18*J$19/J$20)/(3600/$W62),0))=0,0,INDEX('DHM Lane Closure 1WA'!$R$11:$R$1611,MATCH(ROUNDUP((ROUNDUP((J$18*J$19/J$20)/(3600/$W62),0)),0),'DHM Lane Closure 1WA'!$Q$11:$Q$1611,0)))),(IF((ROUNDUP((J$18*J$19/J$20)/(3600/$W62),0))=0,0,INDEX('DHM Lane Closure 1WA'!$R$11:$R$1611,MATCH(ROUNDUP((ROUNDUP((J$18*J$19/J$20)/(3600/$W62),0)),0),'DHM Lane Closure 1WA'!$Q$11:$Q$1611,0))))*J$23,ROUNDUP((J$14*1.4666/J$25)/J$23,0)*J$23+((IF((ROUNDUP((J$18*J$19/J$20)/(3600/$W62),0))=0,0,INDEX('DHM Lane Closure 1WA'!$R$11:$R$1611,MATCH(ROUNDUP((ROUNDUP((J$18*J$19/J$20)/(3600/$W62),0)),0),'DHM Lane Closure 1WA'!$Q$11:$Q$1611,0))))-ROUNDUP((J$14*1.4666/J$25)/J$23,0))*J$24))/5,0)*5)+(ROUNDUP((IF((K$14*1.4666/K$25)/K$23&gt;(IF((ROUNDUP((K$18*K$19/K$20)/(3600/$W62),0))=0,0,INDEX('DHM Lane Closure 1WA'!$R$11:$R$1611,MATCH(ROUNDUP((ROUNDUP((K$18*K$19/K$20)/(3600/$W62),0)),0),'DHM Lane Closure 1WA'!$Q$11:$Q$1611,0)))),(IF((ROUNDUP((K$18*K$19/K$20)/(3600/$W62),0))=0,0,INDEX('DHM Lane Closure 1WA'!$R$11:$R$1611,MATCH(ROUNDUP((ROUNDUP((K$18*K$19/K$20)/(3600/$W62),0)),0),'DHM Lane Closure 1WA'!$Q$11:$Q$1611,0))))*K$23,ROUNDUP((K$14*1.4666/K$25)/K$23,0)*K$23+((IF((ROUNDUP((K$18*K$19/K$20)/(3600/$W62),0))=0,0,INDEX('DHM Lane Closure 1WA'!$R$11:$R$1611,MATCH(ROUNDUP((ROUNDUP((K$18*K$19/K$20)/(3600/$W62),0)),0),'DHM Lane Closure 1WA'!$Q$11:$Q$1611,0))))-ROUNDUP((K$14*1.4666/K$25)/K$23,0))*K$24))/5,0)*5)+(ROUNDUP((IF((L$14*1.4666/L$25)/L$23&gt;(IF((ROUNDUP((L$18*L$19/L$20)/(3600/$W62),0))=0,0,INDEX('DHM Lane Closure 1WA'!$R$11:$R$1611,MATCH(ROUNDUP((ROUNDUP((L$18*L$19/L$20)/(3600/$W62),0)),0),'DHM Lane Closure 1WA'!$Q$11:$Q$1611,0)))),(IF((ROUNDUP((L$18*L$19/L$20)/(3600/$W62),0))=0,0,INDEX('DHM Lane Closure 1WA'!$R$11:$R$1611,MATCH(ROUNDUP((ROUNDUP((L$18*L$19/L$20)/(3600/$W62),0)),0),'DHM Lane Closure 1WA'!$Q$11:$Q$1611,0))))*L$23,ROUNDUP((L$14*1.4666/L$25)/L$23,0)*L$23+((IF((ROUNDUP((L$18*L$19/L$20)/(3600/$W62),0))=0,0,INDEX('DHM Lane Closure 1WA'!$R$11:$R$1611,MATCH(ROUNDUP((ROUNDUP((L$18*L$19/L$20)/(3600/$W62),0)),0),'DHM Lane Closure 1WA'!$Q$11:$Q$1611,0))))-ROUNDUP((L$14*1.4666/L$25)/L$23,0))*L$24))/5,0)*5)+(ROUNDUP((IF((M$14*1.4666/M$25)/M$23&gt;(IF((ROUNDUP((M$18*M$19/M$20)/(3600/$W62),0))=0,0,INDEX('DHM Lane Closure 1WA'!$R$11:$R$1611,MATCH(ROUNDUP((ROUNDUP((M$18*M$19/M$20)/(3600/$W62),0)),0),'DHM Lane Closure 1WA'!$Q$11:$Q$1611,0)))),(IF((ROUNDUP((M$18*M$19/M$20)/(3600/$W62),0))=0,0,INDEX('DHM Lane Closure 1WA'!$R$11:$R$1611,MATCH(ROUNDUP((ROUNDUP((M$18*M$19/M$20)/(3600/$W62),0)),0),'DHM Lane Closure 1WA'!$Q$11:$Q$1611,0))))*M$23,ROUNDUP((M$14*1.4666/M$25)/M$23,0)*M$23+((IF((ROUNDUP((M$18*M$19/M$20)/(3600/$W62),0))=0,0,INDEX('DHM Lane Closure 1WA'!$R$11:$R$1611,MATCH(ROUNDUP((ROUNDUP((M$18*M$19/M$20)/(3600/$W62),0)),0),'DHM Lane Closure 1WA'!$Q$11:$Q$1611,0))))-ROUNDUP((M$14*1.4666/M$25)/M$23,0))*M$24))/5,0)*5)+(ROUNDUP((IF((N$14*1.4666/N$25)/N$23&gt;(IF((ROUNDUP((N$18*N$19/N$20)/(3600/$W62),0))=0,0,INDEX('DHM Lane Closure 1WA'!$R$11:$R$1611,MATCH(ROUNDUP((ROUNDUP((N$18*N$19/N$20)/(3600/$W62),0)),0),'DHM Lane Closure 1WA'!$Q$11:$Q$1611,0)))),(IF((ROUNDUP((N$18*N$19/N$20)/(3600/$W62),0))=0,0,INDEX('DHM Lane Closure 1WA'!$R$11:$R$1611,MATCH(ROUNDUP((ROUNDUP((N$18*N$19/N$20)/(3600/$W62),0)),0),'DHM Lane Closure 1WA'!$Q$11:$Q$1611,0))))*N$23,ROUNDUP((N$14*1.4666/N$25)/N$23,0)*N$23+((IF((ROUNDUP((N$18*N$19/N$20)/(3600/$W62),0))=0,0,INDEX('DHM Lane Closure 1WA'!$R$11:$R$1611,MATCH(ROUNDUP((ROUNDUP((N$18*N$19/N$20)/(3600/$W62),0)),0),'DHM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485</v>
      </c>
      <c r="Y62">
        <f t="shared" si="0"/>
        <v>0.86599999999999999</v>
      </c>
    </row>
    <row r="63" spans="5:25" x14ac:dyDescent="0.25">
      <c r="E63"/>
      <c r="F63"/>
      <c r="G63"/>
      <c r="H63"/>
      <c r="I63"/>
      <c r="J63"/>
      <c r="K63"/>
      <c r="L63"/>
      <c r="M63"/>
      <c r="N63"/>
      <c r="O63"/>
      <c r="Q63">
        <v>53</v>
      </c>
      <c r="R63">
        <v>61</v>
      </c>
      <c r="W63">
        <v>530</v>
      </c>
      <c r="X63">
        <f>(ROUNDUP((IF((E$14*1.4666/E$25)/E$23&gt;(IF((ROUNDUP((E$18*E$19/E$20)/(3600/$W63),0))=0,0,INDEX('DHM Lane Closure 1WA'!$R$11:$R$1611,MATCH(ROUNDUP((ROUNDUP((E$18*E$19/E$20)/(3600/$W63),0)),0),'DHM Lane Closure 1WA'!$Q$11:$Q$1611,0)))),(IF((ROUNDUP((E$18*E$19/E$20)/(3600/$W63),0))=0,0,INDEX('DHM Lane Closure 1WA'!$R$11:$R$1611,MATCH(ROUNDUP((ROUNDUP((E$18*E$19/E$20)/(3600/$W63),0)),0),'DHM Lane Closure 1WA'!$Q$11:$Q$1611,0))))*E$23,ROUNDUP((E$14*1.4666/E$25)/E$23,0)*E$23+((IF((ROUNDUP((E$18*E$19/E$20)/(3600/$W63),0))=0,0,INDEX('DHM Lane Closure 1WA'!$R$11:$R$1611,MATCH(ROUNDUP((ROUNDUP((E$18*E$19/E$20)/(3600/$W63),0)),0),'DHM Lane Closure 1WA'!$Q$11:$Q$1611,0))))-ROUNDUP((E$14*1.4666/E$25)/E$23,0))*E$24))/5,0)*5)+(ROUNDUP((IF((F$14*1.4666/F$25)/F$23&gt;(IF((ROUNDUP((F$18*F$19/F$20)/(3600/$W63),0))=0,0,INDEX('DHM Lane Closure 1WA'!$R$11:$R$1611,MATCH(ROUNDUP((ROUNDUP((F$18*F$19/F$20)/(3600/$W63),0)),0),'DHM Lane Closure 1WA'!$Q$11:$Q$1611,0)))),(IF((ROUNDUP((F$18*F$19/F$20)/(3600/$W63),0))=0,0,INDEX('DHM Lane Closure 1WA'!$R$11:$R$1611,MATCH(ROUNDUP((ROUNDUP((F$18*F$19/F$20)/(3600/$W63),0)),0),'DHM Lane Closure 1WA'!$Q$11:$Q$1611,0))))*F$23,ROUNDUP((F$14*1.4666/F$25)/F$23,0)*F$23+((IF((ROUNDUP((F$18*F$19/F$20)/(3600/$W63),0))=0,0,INDEX('DHM Lane Closure 1WA'!$R$11:$R$1611,MATCH(ROUNDUP((ROUNDUP((F$18*F$19/F$20)/(3600/$W63),0)),0),'DHM Lane Closure 1WA'!$Q$11:$Q$1611,0))))-ROUNDUP((F$14*1.4666/F$25)/F$23,0))*F$24))/5,0)*5)+(ROUNDUP((IF((G$14*1.4666/G$25)/G$23&gt;(IF((ROUNDUP((G$18*G$19/G$20)/(3600/$W63),0))=0,0,INDEX('DHM Lane Closure 1WA'!$R$11:$R$1611,MATCH(ROUNDUP((ROUNDUP((G$18*G$19/G$20)/(3600/$W63),0)),0),'DHM Lane Closure 1WA'!$Q$11:$Q$1611,0)))),(IF((ROUNDUP((G$18*G$19/G$20)/(3600/$W63),0))=0,0,INDEX('DHM Lane Closure 1WA'!$R$11:$R$1611,MATCH(ROUNDUP((ROUNDUP((G$18*G$19/G$20)/(3600/$W63),0)),0),'DHM Lane Closure 1WA'!$Q$11:$Q$1611,0))))*G$23,ROUNDUP((G$14*1.4666/G$25)/G$23,0)*G$23+((IF((ROUNDUP((G$18*G$19/G$20)/(3600/$W63),0))=0,0,INDEX('DHM Lane Closure 1WA'!$R$11:$R$1611,MATCH(ROUNDUP((ROUNDUP((G$18*G$19/G$20)/(3600/$W63),0)),0),'DHM Lane Closure 1WA'!$Q$11:$Q$1611,0))))-ROUNDUP((G$14*1.4666/G$25)/G$23,0))*G$24))/5,0)*5)+(ROUNDUP((IF((H$14*1.4666/H$25)/H$23&gt;(IF((ROUNDUP((H$18*H$19/H$20)/(3600/$W63),0))=0,0,INDEX('DHM Lane Closure 1WA'!$R$11:$R$1611,MATCH(ROUNDUP((ROUNDUP((H$18*H$19/H$20)/(3600/$W63),0)),0),'DHM Lane Closure 1WA'!$Q$11:$Q$1611,0)))),(IF((ROUNDUP((H$18*H$19/H$20)/(3600/$W63),0))=0,0,INDEX('DHM Lane Closure 1WA'!$R$11:$R$1611,MATCH(ROUNDUP((ROUNDUP((H$18*H$19/H$20)/(3600/$W63),0)),0),'DHM Lane Closure 1WA'!$Q$11:$Q$1611,0))))*H$23,ROUNDUP((H$14*1.4666/H$25)/H$23,0)*H$23+((IF((ROUNDUP((H$18*H$19/H$20)/(3600/$W63),0))=0,0,INDEX('DHM Lane Closure 1WA'!$R$11:$R$1611,MATCH(ROUNDUP((ROUNDUP((H$18*H$19/H$20)/(3600/$W63),0)),0),'DHM Lane Closure 1WA'!$Q$11:$Q$1611,0))))-ROUNDUP((H$14*1.4666/H$25)/H$23,0))*H$24))/5,0)*5)+(ROUNDUP((IF((I$14*1.4666/I$25)/I$23&gt;(IF((ROUNDUP((I$18*I$19/I$20)/(3600/$W63),0))=0,0,INDEX('DHM Lane Closure 1WA'!$R$11:$R$1611,MATCH(ROUNDUP((ROUNDUP((I$18*I$19/I$20)/(3600/$W63),0)),0),'DHM Lane Closure 1WA'!$Q$11:$Q$1611,0)))),(IF((ROUNDUP((I$18*I$19/I$20)/(3600/$W63),0))=0,0,INDEX('DHM Lane Closure 1WA'!$R$11:$R$1611,MATCH(ROUNDUP((ROUNDUP((I$18*I$19/I$20)/(3600/$W63),0)),0),'DHM Lane Closure 1WA'!$Q$11:$Q$1611,0))))*I$23,ROUNDUP((I$14*1.4666/I$25)/I$23,0)*I$23+((IF((ROUNDUP((I$18*I$19/I$20)/(3600/$W63),0))=0,0,INDEX('DHM Lane Closure 1WA'!$R$11:$R$1611,MATCH(ROUNDUP((ROUNDUP((I$18*I$19/I$20)/(3600/$W63),0)),0),'DHM Lane Closure 1WA'!$Q$11:$Q$1611,0))))-ROUNDUP((I$14*1.4666/I$25)/I$23,0))*I$24))/5,0)*5)+(ROUNDUP((IF((J$14*1.4666/J$25)/J$23&gt;(IF((ROUNDUP((J$18*J$19/J$20)/(3600/$W63),0))=0,0,INDEX('DHM Lane Closure 1WA'!$R$11:$R$1611,MATCH(ROUNDUP((ROUNDUP((J$18*J$19/J$20)/(3600/$W63),0)),0),'DHM Lane Closure 1WA'!$Q$11:$Q$1611,0)))),(IF((ROUNDUP((J$18*J$19/J$20)/(3600/$W63),0))=0,0,INDEX('DHM Lane Closure 1WA'!$R$11:$R$1611,MATCH(ROUNDUP((ROUNDUP((J$18*J$19/J$20)/(3600/$W63),0)),0),'DHM Lane Closure 1WA'!$Q$11:$Q$1611,0))))*J$23,ROUNDUP((J$14*1.4666/J$25)/J$23,0)*J$23+((IF((ROUNDUP((J$18*J$19/J$20)/(3600/$W63),0))=0,0,INDEX('DHM Lane Closure 1WA'!$R$11:$R$1611,MATCH(ROUNDUP((ROUNDUP((J$18*J$19/J$20)/(3600/$W63),0)),0),'DHM Lane Closure 1WA'!$Q$11:$Q$1611,0))))-ROUNDUP((J$14*1.4666/J$25)/J$23,0))*J$24))/5,0)*5)+(ROUNDUP((IF((K$14*1.4666/K$25)/K$23&gt;(IF((ROUNDUP((K$18*K$19/K$20)/(3600/$W63),0))=0,0,INDEX('DHM Lane Closure 1WA'!$R$11:$R$1611,MATCH(ROUNDUP((ROUNDUP((K$18*K$19/K$20)/(3600/$W63),0)),0),'DHM Lane Closure 1WA'!$Q$11:$Q$1611,0)))),(IF((ROUNDUP((K$18*K$19/K$20)/(3600/$W63),0))=0,0,INDEX('DHM Lane Closure 1WA'!$R$11:$R$1611,MATCH(ROUNDUP((ROUNDUP((K$18*K$19/K$20)/(3600/$W63),0)),0),'DHM Lane Closure 1WA'!$Q$11:$Q$1611,0))))*K$23,ROUNDUP((K$14*1.4666/K$25)/K$23,0)*K$23+((IF((ROUNDUP((K$18*K$19/K$20)/(3600/$W63),0))=0,0,INDEX('DHM Lane Closure 1WA'!$R$11:$R$1611,MATCH(ROUNDUP((ROUNDUP((K$18*K$19/K$20)/(3600/$W63),0)),0),'DHM Lane Closure 1WA'!$Q$11:$Q$1611,0))))-ROUNDUP((K$14*1.4666/K$25)/K$23,0))*K$24))/5,0)*5)+(ROUNDUP((IF((L$14*1.4666/L$25)/L$23&gt;(IF((ROUNDUP((L$18*L$19/L$20)/(3600/$W63),0))=0,0,INDEX('DHM Lane Closure 1WA'!$R$11:$R$1611,MATCH(ROUNDUP((ROUNDUP((L$18*L$19/L$20)/(3600/$W63),0)),0),'DHM Lane Closure 1WA'!$Q$11:$Q$1611,0)))),(IF((ROUNDUP((L$18*L$19/L$20)/(3600/$W63),0))=0,0,INDEX('DHM Lane Closure 1WA'!$R$11:$R$1611,MATCH(ROUNDUP((ROUNDUP((L$18*L$19/L$20)/(3600/$W63),0)),0),'DHM Lane Closure 1WA'!$Q$11:$Q$1611,0))))*L$23,ROUNDUP((L$14*1.4666/L$25)/L$23,0)*L$23+((IF((ROUNDUP((L$18*L$19/L$20)/(3600/$W63),0))=0,0,INDEX('DHM Lane Closure 1WA'!$R$11:$R$1611,MATCH(ROUNDUP((ROUNDUP((L$18*L$19/L$20)/(3600/$W63),0)),0),'DHM Lane Closure 1WA'!$Q$11:$Q$1611,0))))-ROUNDUP((L$14*1.4666/L$25)/L$23,0))*L$24))/5,0)*5)+(ROUNDUP((IF((M$14*1.4666/M$25)/M$23&gt;(IF((ROUNDUP((M$18*M$19/M$20)/(3600/$W63),0))=0,0,INDEX('DHM Lane Closure 1WA'!$R$11:$R$1611,MATCH(ROUNDUP((ROUNDUP((M$18*M$19/M$20)/(3600/$W63),0)),0),'DHM Lane Closure 1WA'!$Q$11:$Q$1611,0)))),(IF((ROUNDUP((M$18*M$19/M$20)/(3600/$W63),0))=0,0,INDEX('DHM Lane Closure 1WA'!$R$11:$R$1611,MATCH(ROUNDUP((ROUNDUP((M$18*M$19/M$20)/(3600/$W63),0)),0),'DHM Lane Closure 1WA'!$Q$11:$Q$1611,0))))*M$23,ROUNDUP((M$14*1.4666/M$25)/M$23,0)*M$23+((IF((ROUNDUP((M$18*M$19/M$20)/(3600/$W63),0))=0,0,INDEX('DHM Lane Closure 1WA'!$R$11:$R$1611,MATCH(ROUNDUP((ROUNDUP((M$18*M$19/M$20)/(3600/$W63),0)),0),'DHM Lane Closure 1WA'!$Q$11:$Q$1611,0))))-ROUNDUP((M$14*1.4666/M$25)/M$23,0))*M$24))/5,0)*5)+(ROUNDUP((IF((N$14*1.4666/N$25)/N$23&gt;(IF((ROUNDUP((N$18*N$19/N$20)/(3600/$W63),0))=0,0,INDEX('DHM Lane Closure 1WA'!$R$11:$R$1611,MATCH(ROUNDUP((ROUNDUP((N$18*N$19/N$20)/(3600/$W63),0)),0),'DHM Lane Closure 1WA'!$Q$11:$Q$1611,0)))),(IF((ROUNDUP((N$18*N$19/N$20)/(3600/$W63),0))=0,0,INDEX('DHM Lane Closure 1WA'!$R$11:$R$1611,MATCH(ROUNDUP((ROUNDUP((N$18*N$19/N$20)/(3600/$W63),0)),0),'DHM Lane Closure 1WA'!$Q$11:$Q$1611,0))))*N$23,ROUNDUP((N$14*1.4666/N$25)/N$23,0)*N$23+((IF((ROUNDUP((N$18*N$19/N$20)/(3600/$W63),0))=0,0,INDEX('DHM Lane Closure 1WA'!$R$11:$R$1611,MATCH(ROUNDUP((ROUNDUP((N$18*N$19/N$20)/(3600/$W63),0)),0),'DHM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490</v>
      </c>
      <c r="Y63">
        <f t="shared" si="0"/>
        <v>0.88300000000000001</v>
      </c>
    </row>
    <row r="64" spans="5:25" x14ac:dyDescent="0.25">
      <c r="E64"/>
      <c r="F64"/>
      <c r="G64"/>
      <c r="H64"/>
      <c r="I64"/>
      <c r="J64"/>
      <c r="K64"/>
      <c r="L64"/>
      <c r="M64"/>
      <c r="N64"/>
      <c r="O64"/>
      <c r="Q64">
        <v>54</v>
      </c>
      <c r="R64">
        <v>63</v>
      </c>
      <c r="W64">
        <v>540</v>
      </c>
      <c r="X64">
        <f>(ROUNDUP((IF((E$14*1.4666/E$25)/E$23&gt;(IF((ROUNDUP((E$18*E$19/E$20)/(3600/$W64),0))=0,0,INDEX('DHM Lane Closure 1WA'!$R$11:$R$1611,MATCH(ROUNDUP((ROUNDUP((E$18*E$19/E$20)/(3600/$W64),0)),0),'DHM Lane Closure 1WA'!$Q$11:$Q$1611,0)))),(IF((ROUNDUP((E$18*E$19/E$20)/(3600/$W64),0))=0,0,INDEX('DHM Lane Closure 1WA'!$R$11:$R$1611,MATCH(ROUNDUP((ROUNDUP((E$18*E$19/E$20)/(3600/$W64),0)),0),'DHM Lane Closure 1WA'!$Q$11:$Q$1611,0))))*E$23,ROUNDUP((E$14*1.4666/E$25)/E$23,0)*E$23+((IF((ROUNDUP((E$18*E$19/E$20)/(3600/$W64),0))=0,0,INDEX('DHM Lane Closure 1WA'!$R$11:$R$1611,MATCH(ROUNDUP((ROUNDUP((E$18*E$19/E$20)/(3600/$W64),0)),0),'DHM Lane Closure 1WA'!$Q$11:$Q$1611,0))))-ROUNDUP((E$14*1.4666/E$25)/E$23,0))*E$24))/5,0)*5)+(ROUNDUP((IF((F$14*1.4666/F$25)/F$23&gt;(IF((ROUNDUP((F$18*F$19/F$20)/(3600/$W64),0))=0,0,INDEX('DHM Lane Closure 1WA'!$R$11:$R$1611,MATCH(ROUNDUP((ROUNDUP((F$18*F$19/F$20)/(3600/$W64),0)),0),'DHM Lane Closure 1WA'!$Q$11:$Q$1611,0)))),(IF((ROUNDUP((F$18*F$19/F$20)/(3600/$W64),0))=0,0,INDEX('DHM Lane Closure 1WA'!$R$11:$R$1611,MATCH(ROUNDUP((ROUNDUP((F$18*F$19/F$20)/(3600/$W64),0)),0),'DHM Lane Closure 1WA'!$Q$11:$Q$1611,0))))*F$23,ROUNDUP((F$14*1.4666/F$25)/F$23,0)*F$23+((IF((ROUNDUP((F$18*F$19/F$20)/(3600/$W64),0))=0,0,INDEX('DHM Lane Closure 1WA'!$R$11:$R$1611,MATCH(ROUNDUP((ROUNDUP((F$18*F$19/F$20)/(3600/$W64),0)),0),'DHM Lane Closure 1WA'!$Q$11:$Q$1611,0))))-ROUNDUP((F$14*1.4666/F$25)/F$23,0))*F$24))/5,0)*5)+(ROUNDUP((IF((G$14*1.4666/G$25)/G$23&gt;(IF((ROUNDUP((G$18*G$19/G$20)/(3600/$W64),0))=0,0,INDEX('DHM Lane Closure 1WA'!$R$11:$R$1611,MATCH(ROUNDUP((ROUNDUP((G$18*G$19/G$20)/(3600/$W64),0)),0),'DHM Lane Closure 1WA'!$Q$11:$Q$1611,0)))),(IF((ROUNDUP((G$18*G$19/G$20)/(3600/$W64),0))=0,0,INDEX('DHM Lane Closure 1WA'!$R$11:$R$1611,MATCH(ROUNDUP((ROUNDUP((G$18*G$19/G$20)/(3600/$W64),0)),0),'DHM Lane Closure 1WA'!$Q$11:$Q$1611,0))))*G$23,ROUNDUP((G$14*1.4666/G$25)/G$23,0)*G$23+((IF((ROUNDUP((G$18*G$19/G$20)/(3600/$W64),0))=0,0,INDEX('DHM Lane Closure 1WA'!$R$11:$R$1611,MATCH(ROUNDUP((ROUNDUP((G$18*G$19/G$20)/(3600/$W64),0)),0),'DHM Lane Closure 1WA'!$Q$11:$Q$1611,0))))-ROUNDUP((G$14*1.4666/G$25)/G$23,0))*G$24))/5,0)*5)+(ROUNDUP((IF((H$14*1.4666/H$25)/H$23&gt;(IF((ROUNDUP((H$18*H$19/H$20)/(3600/$W64),0))=0,0,INDEX('DHM Lane Closure 1WA'!$R$11:$R$1611,MATCH(ROUNDUP((ROUNDUP((H$18*H$19/H$20)/(3600/$W64),0)),0),'DHM Lane Closure 1WA'!$Q$11:$Q$1611,0)))),(IF((ROUNDUP((H$18*H$19/H$20)/(3600/$W64),0))=0,0,INDEX('DHM Lane Closure 1WA'!$R$11:$R$1611,MATCH(ROUNDUP((ROUNDUP((H$18*H$19/H$20)/(3600/$W64),0)),0),'DHM Lane Closure 1WA'!$Q$11:$Q$1611,0))))*H$23,ROUNDUP((H$14*1.4666/H$25)/H$23,0)*H$23+((IF((ROUNDUP((H$18*H$19/H$20)/(3600/$W64),0))=0,0,INDEX('DHM Lane Closure 1WA'!$R$11:$R$1611,MATCH(ROUNDUP((ROUNDUP((H$18*H$19/H$20)/(3600/$W64),0)),0),'DHM Lane Closure 1WA'!$Q$11:$Q$1611,0))))-ROUNDUP((H$14*1.4666/H$25)/H$23,0))*H$24))/5,0)*5)+(ROUNDUP((IF((I$14*1.4666/I$25)/I$23&gt;(IF((ROUNDUP((I$18*I$19/I$20)/(3600/$W64),0))=0,0,INDEX('DHM Lane Closure 1WA'!$R$11:$R$1611,MATCH(ROUNDUP((ROUNDUP((I$18*I$19/I$20)/(3600/$W64),0)),0),'DHM Lane Closure 1WA'!$Q$11:$Q$1611,0)))),(IF((ROUNDUP((I$18*I$19/I$20)/(3600/$W64),0))=0,0,INDEX('DHM Lane Closure 1WA'!$R$11:$R$1611,MATCH(ROUNDUP((ROUNDUP((I$18*I$19/I$20)/(3600/$W64),0)),0),'DHM Lane Closure 1WA'!$Q$11:$Q$1611,0))))*I$23,ROUNDUP((I$14*1.4666/I$25)/I$23,0)*I$23+((IF((ROUNDUP((I$18*I$19/I$20)/(3600/$W64),0))=0,0,INDEX('DHM Lane Closure 1WA'!$R$11:$R$1611,MATCH(ROUNDUP((ROUNDUP((I$18*I$19/I$20)/(3600/$W64),0)),0),'DHM Lane Closure 1WA'!$Q$11:$Q$1611,0))))-ROUNDUP((I$14*1.4666/I$25)/I$23,0))*I$24))/5,0)*5)+(ROUNDUP((IF((J$14*1.4666/J$25)/J$23&gt;(IF((ROUNDUP((J$18*J$19/J$20)/(3600/$W64),0))=0,0,INDEX('DHM Lane Closure 1WA'!$R$11:$R$1611,MATCH(ROUNDUP((ROUNDUP((J$18*J$19/J$20)/(3600/$W64),0)),0),'DHM Lane Closure 1WA'!$Q$11:$Q$1611,0)))),(IF((ROUNDUP((J$18*J$19/J$20)/(3600/$W64),0))=0,0,INDEX('DHM Lane Closure 1WA'!$R$11:$R$1611,MATCH(ROUNDUP((ROUNDUP((J$18*J$19/J$20)/(3600/$W64),0)),0),'DHM Lane Closure 1WA'!$Q$11:$Q$1611,0))))*J$23,ROUNDUP((J$14*1.4666/J$25)/J$23,0)*J$23+((IF((ROUNDUP((J$18*J$19/J$20)/(3600/$W64),0))=0,0,INDEX('DHM Lane Closure 1WA'!$R$11:$R$1611,MATCH(ROUNDUP((ROUNDUP((J$18*J$19/J$20)/(3600/$W64),0)),0),'DHM Lane Closure 1WA'!$Q$11:$Q$1611,0))))-ROUNDUP((J$14*1.4666/J$25)/J$23,0))*J$24))/5,0)*5)+(ROUNDUP((IF((K$14*1.4666/K$25)/K$23&gt;(IF((ROUNDUP((K$18*K$19/K$20)/(3600/$W64),0))=0,0,INDEX('DHM Lane Closure 1WA'!$R$11:$R$1611,MATCH(ROUNDUP((ROUNDUP((K$18*K$19/K$20)/(3600/$W64),0)),0),'DHM Lane Closure 1WA'!$Q$11:$Q$1611,0)))),(IF((ROUNDUP((K$18*K$19/K$20)/(3600/$W64),0))=0,0,INDEX('DHM Lane Closure 1WA'!$R$11:$R$1611,MATCH(ROUNDUP((ROUNDUP((K$18*K$19/K$20)/(3600/$W64),0)),0),'DHM Lane Closure 1WA'!$Q$11:$Q$1611,0))))*K$23,ROUNDUP((K$14*1.4666/K$25)/K$23,0)*K$23+((IF((ROUNDUP((K$18*K$19/K$20)/(3600/$W64),0))=0,0,INDEX('DHM Lane Closure 1WA'!$R$11:$R$1611,MATCH(ROUNDUP((ROUNDUP((K$18*K$19/K$20)/(3600/$W64),0)),0),'DHM Lane Closure 1WA'!$Q$11:$Q$1611,0))))-ROUNDUP((K$14*1.4666/K$25)/K$23,0))*K$24))/5,0)*5)+(ROUNDUP((IF((L$14*1.4666/L$25)/L$23&gt;(IF((ROUNDUP((L$18*L$19/L$20)/(3600/$W64),0))=0,0,INDEX('DHM Lane Closure 1WA'!$R$11:$R$1611,MATCH(ROUNDUP((ROUNDUP((L$18*L$19/L$20)/(3600/$W64),0)),0),'DHM Lane Closure 1WA'!$Q$11:$Q$1611,0)))),(IF((ROUNDUP((L$18*L$19/L$20)/(3600/$W64),0))=0,0,INDEX('DHM Lane Closure 1WA'!$R$11:$R$1611,MATCH(ROUNDUP((ROUNDUP((L$18*L$19/L$20)/(3600/$W64),0)),0),'DHM Lane Closure 1WA'!$Q$11:$Q$1611,0))))*L$23,ROUNDUP((L$14*1.4666/L$25)/L$23,0)*L$23+((IF((ROUNDUP((L$18*L$19/L$20)/(3600/$W64),0))=0,0,INDEX('DHM Lane Closure 1WA'!$R$11:$R$1611,MATCH(ROUNDUP((ROUNDUP((L$18*L$19/L$20)/(3600/$W64),0)),0),'DHM Lane Closure 1WA'!$Q$11:$Q$1611,0))))-ROUNDUP((L$14*1.4666/L$25)/L$23,0))*L$24))/5,0)*5)+(ROUNDUP((IF((M$14*1.4666/M$25)/M$23&gt;(IF((ROUNDUP((M$18*M$19/M$20)/(3600/$W64),0))=0,0,INDEX('DHM Lane Closure 1WA'!$R$11:$R$1611,MATCH(ROUNDUP((ROUNDUP((M$18*M$19/M$20)/(3600/$W64),0)),0),'DHM Lane Closure 1WA'!$Q$11:$Q$1611,0)))),(IF((ROUNDUP((M$18*M$19/M$20)/(3600/$W64),0))=0,0,INDEX('DHM Lane Closure 1WA'!$R$11:$R$1611,MATCH(ROUNDUP((ROUNDUP((M$18*M$19/M$20)/(3600/$W64),0)),0),'DHM Lane Closure 1WA'!$Q$11:$Q$1611,0))))*M$23,ROUNDUP((M$14*1.4666/M$25)/M$23,0)*M$23+((IF((ROUNDUP((M$18*M$19/M$20)/(3600/$W64),0))=0,0,INDEX('DHM Lane Closure 1WA'!$R$11:$R$1611,MATCH(ROUNDUP((ROUNDUP((M$18*M$19/M$20)/(3600/$W64),0)),0),'DHM Lane Closure 1WA'!$Q$11:$Q$1611,0))))-ROUNDUP((M$14*1.4666/M$25)/M$23,0))*M$24))/5,0)*5)+(ROUNDUP((IF((N$14*1.4666/N$25)/N$23&gt;(IF((ROUNDUP((N$18*N$19/N$20)/(3600/$W64),0))=0,0,INDEX('DHM Lane Closure 1WA'!$R$11:$R$1611,MATCH(ROUNDUP((ROUNDUP((N$18*N$19/N$20)/(3600/$W64),0)),0),'DHM Lane Closure 1WA'!$Q$11:$Q$1611,0)))),(IF((ROUNDUP((N$18*N$19/N$20)/(3600/$W64),0))=0,0,INDEX('DHM Lane Closure 1WA'!$R$11:$R$1611,MATCH(ROUNDUP((ROUNDUP((N$18*N$19/N$20)/(3600/$W64),0)),0),'DHM Lane Closure 1WA'!$Q$11:$Q$1611,0))))*N$23,ROUNDUP((N$14*1.4666/N$25)/N$23,0)*N$23+((IF((ROUNDUP((N$18*N$19/N$20)/(3600/$W64),0))=0,0,INDEX('DHM Lane Closure 1WA'!$R$11:$R$1611,MATCH(ROUNDUP((ROUNDUP((N$18*N$19/N$20)/(3600/$W64),0)),0),'DHM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500</v>
      </c>
      <c r="Y64">
        <f t="shared" si="0"/>
        <v>0.9</v>
      </c>
    </row>
    <row r="65" spans="5:25" x14ac:dyDescent="0.25">
      <c r="E65"/>
      <c r="F65"/>
      <c r="G65"/>
      <c r="H65"/>
      <c r="I65"/>
      <c r="J65"/>
      <c r="K65"/>
      <c r="L65"/>
      <c r="M65"/>
      <c r="N65"/>
      <c r="O65"/>
      <c r="Q65">
        <v>55</v>
      </c>
      <c r="R65">
        <v>64</v>
      </c>
      <c r="W65">
        <v>550</v>
      </c>
      <c r="X65">
        <f>(ROUNDUP((IF((E$14*1.4666/E$25)/E$23&gt;(IF((ROUNDUP((E$18*E$19/E$20)/(3600/$W65),0))=0,0,INDEX('DHM Lane Closure 1WA'!$R$11:$R$1611,MATCH(ROUNDUP((ROUNDUP((E$18*E$19/E$20)/(3600/$W65),0)),0),'DHM Lane Closure 1WA'!$Q$11:$Q$1611,0)))),(IF((ROUNDUP((E$18*E$19/E$20)/(3600/$W65),0))=0,0,INDEX('DHM Lane Closure 1WA'!$R$11:$R$1611,MATCH(ROUNDUP((ROUNDUP((E$18*E$19/E$20)/(3600/$W65),0)),0),'DHM Lane Closure 1WA'!$Q$11:$Q$1611,0))))*E$23,ROUNDUP((E$14*1.4666/E$25)/E$23,0)*E$23+((IF((ROUNDUP((E$18*E$19/E$20)/(3600/$W65),0))=0,0,INDEX('DHM Lane Closure 1WA'!$R$11:$R$1611,MATCH(ROUNDUP((ROUNDUP((E$18*E$19/E$20)/(3600/$W65),0)),0),'DHM Lane Closure 1WA'!$Q$11:$Q$1611,0))))-ROUNDUP((E$14*1.4666/E$25)/E$23,0))*E$24))/5,0)*5)+(ROUNDUP((IF((F$14*1.4666/F$25)/F$23&gt;(IF((ROUNDUP((F$18*F$19/F$20)/(3600/$W65),0))=0,0,INDEX('DHM Lane Closure 1WA'!$R$11:$R$1611,MATCH(ROUNDUP((ROUNDUP((F$18*F$19/F$20)/(3600/$W65),0)),0),'DHM Lane Closure 1WA'!$Q$11:$Q$1611,0)))),(IF((ROUNDUP((F$18*F$19/F$20)/(3600/$W65),0))=0,0,INDEX('DHM Lane Closure 1WA'!$R$11:$R$1611,MATCH(ROUNDUP((ROUNDUP((F$18*F$19/F$20)/(3600/$W65),0)),0),'DHM Lane Closure 1WA'!$Q$11:$Q$1611,0))))*F$23,ROUNDUP((F$14*1.4666/F$25)/F$23,0)*F$23+((IF((ROUNDUP((F$18*F$19/F$20)/(3600/$W65),0))=0,0,INDEX('DHM Lane Closure 1WA'!$R$11:$R$1611,MATCH(ROUNDUP((ROUNDUP((F$18*F$19/F$20)/(3600/$W65),0)),0),'DHM Lane Closure 1WA'!$Q$11:$Q$1611,0))))-ROUNDUP((F$14*1.4666/F$25)/F$23,0))*F$24))/5,0)*5)+(ROUNDUP((IF((G$14*1.4666/G$25)/G$23&gt;(IF((ROUNDUP((G$18*G$19/G$20)/(3600/$W65),0))=0,0,INDEX('DHM Lane Closure 1WA'!$R$11:$R$1611,MATCH(ROUNDUP((ROUNDUP((G$18*G$19/G$20)/(3600/$W65),0)),0),'DHM Lane Closure 1WA'!$Q$11:$Q$1611,0)))),(IF((ROUNDUP((G$18*G$19/G$20)/(3600/$W65),0))=0,0,INDEX('DHM Lane Closure 1WA'!$R$11:$R$1611,MATCH(ROUNDUP((ROUNDUP((G$18*G$19/G$20)/(3600/$W65),0)),0),'DHM Lane Closure 1WA'!$Q$11:$Q$1611,0))))*G$23,ROUNDUP((G$14*1.4666/G$25)/G$23,0)*G$23+((IF((ROUNDUP((G$18*G$19/G$20)/(3600/$W65),0))=0,0,INDEX('DHM Lane Closure 1WA'!$R$11:$R$1611,MATCH(ROUNDUP((ROUNDUP((G$18*G$19/G$20)/(3600/$W65),0)),0),'DHM Lane Closure 1WA'!$Q$11:$Q$1611,0))))-ROUNDUP((G$14*1.4666/G$25)/G$23,0))*G$24))/5,0)*5)+(ROUNDUP((IF((H$14*1.4666/H$25)/H$23&gt;(IF((ROUNDUP((H$18*H$19/H$20)/(3600/$W65),0))=0,0,INDEX('DHM Lane Closure 1WA'!$R$11:$R$1611,MATCH(ROUNDUP((ROUNDUP((H$18*H$19/H$20)/(3600/$W65),0)),0),'DHM Lane Closure 1WA'!$Q$11:$Q$1611,0)))),(IF((ROUNDUP((H$18*H$19/H$20)/(3600/$W65),0))=0,0,INDEX('DHM Lane Closure 1WA'!$R$11:$R$1611,MATCH(ROUNDUP((ROUNDUP((H$18*H$19/H$20)/(3600/$W65),0)),0),'DHM Lane Closure 1WA'!$Q$11:$Q$1611,0))))*H$23,ROUNDUP((H$14*1.4666/H$25)/H$23,0)*H$23+((IF((ROUNDUP((H$18*H$19/H$20)/(3600/$W65),0))=0,0,INDEX('DHM Lane Closure 1WA'!$R$11:$R$1611,MATCH(ROUNDUP((ROUNDUP((H$18*H$19/H$20)/(3600/$W65),0)),0),'DHM Lane Closure 1WA'!$Q$11:$Q$1611,0))))-ROUNDUP((H$14*1.4666/H$25)/H$23,0))*H$24))/5,0)*5)+(ROUNDUP((IF((I$14*1.4666/I$25)/I$23&gt;(IF((ROUNDUP((I$18*I$19/I$20)/(3600/$W65),0))=0,0,INDEX('DHM Lane Closure 1WA'!$R$11:$R$1611,MATCH(ROUNDUP((ROUNDUP((I$18*I$19/I$20)/(3600/$W65),0)),0),'DHM Lane Closure 1WA'!$Q$11:$Q$1611,0)))),(IF((ROUNDUP((I$18*I$19/I$20)/(3600/$W65),0))=0,0,INDEX('DHM Lane Closure 1WA'!$R$11:$R$1611,MATCH(ROUNDUP((ROUNDUP((I$18*I$19/I$20)/(3600/$W65),0)),0),'DHM Lane Closure 1WA'!$Q$11:$Q$1611,0))))*I$23,ROUNDUP((I$14*1.4666/I$25)/I$23,0)*I$23+((IF((ROUNDUP((I$18*I$19/I$20)/(3600/$W65),0))=0,0,INDEX('DHM Lane Closure 1WA'!$R$11:$R$1611,MATCH(ROUNDUP((ROUNDUP((I$18*I$19/I$20)/(3600/$W65),0)),0),'DHM Lane Closure 1WA'!$Q$11:$Q$1611,0))))-ROUNDUP((I$14*1.4666/I$25)/I$23,0))*I$24))/5,0)*5)+(ROUNDUP((IF((J$14*1.4666/J$25)/J$23&gt;(IF((ROUNDUP((J$18*J$19/J$20)/(3600/$W65),0))=0,0,INDEX('DHM Lane Closure 1WA'!$R$11:$R$1611,MATCH(ROUNDUP((ROUNDUP((J$18*J$19/J$20)/(3600/$W65),0)),0),'DHM Lane Closure 1WA'!$Q$11:$Q$1611,0)))),(IF((ROUNDUP((J$18*J$19/J$20)/(3600/$W65),0))=0,0,INDEX('DHM Lane Closure 1WA'!$R$11:$R$1611,MATCH(ROUNDUP((ROUNDUP((J$18*J$19/J$20)/(3600/$W65),0)),0),'DHM Lane Closure 1WA'!$Q$11:$Q$1611,0))))*J$23,ROUNDUP((J$14*1.4666/J$25)/J$23,0)*J$23+((IF((ROUNDUP((J$18*J$19/J$20)/(3600/$W65),0))=0,0,INDEX('DHM Lane Closure 1WA'!$R$11:$R$1611,MATCH(ROUNDUP((ROUNDUP((J$18*J$19/J$20)/(3600/$W65),0)),0),'DHM Lane Closure 1WA'!$Q$11:$Q$1611,0))))-ROUNDUP((J$14*1.4666/J$25)/J$23,0))*J$24))/5,0)*5)+(ROUNDUP((IF((K$14*1.4666/K$25)/K$23&gt;(IF((ROUNDUP((K$18*K$19/K$20)/(3600/$W65),0))=0,0,INDEX('DHM Lane Closure 1WA'!$R$11:$R$1611,MATCH(ROUNDUP((ROUNDUP((K$18*K$19/K$20)/(3600/$W65),0)),0),'DHM Lane Closure 1WA'!$Q$11:$Q$1611,0)))),(IF((ROUNDUP((K$18*K$19/K$20)/(3600/$W65),0))=0,0,INDEX('DHM Lane Closure 1WA'!$R$11:$R$1611,MATCH(ROUNDUP((ROUNDUP((K$18*K$19/K$20)/(3600/$W65),0)),0),'DHM Lane Closure 1WA'!$Q$11:$Q$1611,0))))*K$23,ROUNDUP((K$14*1.4666/K$25)/K$23,0)*K$23+((IF((ROUNDUP((K$18*K$19/K$20)/(3600/$W65),0))=0,0,INDEX('DHM Lane Closure 1WA'!$R$11:$R$1611,MATCH(ROUNDUP((ROUNDUP((K$18*K$19/K$20)/(3600/$W65),0)),0),'DHM Lane Closure 1WA'!$Q$11:$Q$1611,0))))-ROUNDUP((K$14*1.4666/K$25)/K$23,0))*K$24))/5,0)*5)+(ROUNDUP((IF((L$14*1.4666/L$25)/L$23&gt;(IF((ROUNDUP((L$18*L$19/L$20)/(3600/$W65),0))=0,0,INDEX('DHM Lane Closure 1WA'!$R$11:$R$1611,MATCH(ROUNDUP((ROUNDUP((L$18*L$19/L$20)/(3600/$W65),0)),0),'DHM Lane Closure 1WA'!$Q$11:$Q$1611,0)))),(IF((ROUNDUP((L$18*L$19/L$20)/(3600/$W65),0))=0,0,INDEX('DHM Lane Closure 1WA'!$R$11:$R$1611,MATCH(ROUNDUP((ROUNDUP((L$18*L$19/L$20)/(3600/$W65),0)),0),'DHM Lane Closure 1WA'!$Q$11:$Q$1611,0))))*L$23,ROUNDUP((L$14*1.4666/L$25)/L$23,0)*L$23+((IF((ROUNDUP((L$18*L$19/L$20)/(3600/$W65),0))=0,0,INDEX('DHM Lane Closure 1WA'!$R$11:$R$1611,MATCH(ROUNDUP((ROUNDUP((L$18*L$19/L$20)/(3600/$W65),0)),0),'DHM Lane Closure 1WA'!$Q$11:$Q$1611,0))))-ROUNDUP((L$14*1.4666/L$25)/L$23,0))*L$24))/5,0)*5)+(ROUNDUP((IF((M$14*1.4666/M$25)/M$23&gt;(IF((ROUNDUP((M$18*M$19/M$20)/(3600/$W65),0))=0,0,INDEX('DHM Lane Closure 1WA'!$R$11:$R$1611,MATCH(ROUNDUP((ROUNDUP((M$18*M$19/M$20)/(3600/$W65),0)),0),'DHM Lane Closure 1WA'!$Q$11:$Q$1611,0)))),(IF((ROUNDUP((M$18*M$19/M$20)/(3600/$W65),0))=0,0,INDEX('DHM Lane Closure 1WA'!$R$11:$R$1611,MATCH(ROUNDUP((ROUNDUP((M$18*M$19/M$20)/(3600/$W65),0)),0),'DHM Lane Closure 1WA'!$Q$11:$Q$1611,0))))*M$23,ROUNDUP((M$14*1.4666/M$25)/M$23,0)*M$23+((IF((ROUNDUP((M$18*M$19/M$20)/(3600/$W65),0))=0,0,INDEX('DHM Lane Closure 1WA'!$R$11:$R$1611,MATCH(ROUNDUP((ROUNDUP((M$18*M$19/M$20)/(3600/$W65),0)),0),'DHM Lane Closure 1WA'!$Q$11:$Q$1611,0))))-ROUNDUP((M$14*1.4666/M$25)/M$23,0))*M$24))/5,0)*5)+(ROUNDUP((IF((N$14*1.4666/N$25)/N$23&gt;(IF((ROUNDUP((N$18*N$19/N$20)/(3600/$W65),0))=0,0,INDEX('DHM Lane Closure 1WA'!$R$11:$R$1611,MATCH(ROUNDUP((ROUNDUP((N$18*N$19/N$20)/(3600/$W65),0)),0),'DHM Lane Closure 1WA'!$Q$11:$Q$1611,0)))),(IF((ROUNDUP((N$18*N$19/N$20)/(3600/$W65),0))=0,0,INDEX('DHM Lane Closure 1WA'!$R$11:$R$1611,MATCH(ROUNDUP((ROUNDUP((N$18*N$19/N$20)/(3600/$W65),0)),0),'DHM Lane Closure 1WA'!$Q$11:$Q$1611,0))))*N$23,ROUNDUP((N$14*1.4666/N$25)/N$23,0)*N$23+((IF((ROUNDUP((N$18*N$19/N$20)/(3600/$W65),0))=0,0,INDEX('DHM Lane Closure 1WA'!$R$11:$R$1611,MATCH(ROUNDUP((ROUNDUP((N$18*N$19/N$20)/(3600/$W65),0)),0),'DHM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500</v>
      </c>
      <c r="Y65">
        <f t="shared" si="0"/>
        <v>0.91600000000000004</v>
      </c>
    </row>
    <row r="66" spans="5:25" x14ac:dyDescent="0.25">
      <c r="E66"/>
      <c r="F66"/>
      <c r="G66"/>
      <c r="H66"/>
      <c r="I66"/>
      <c r="J66"/>
      <c r="K66"/>
      <c r="L66"/>
      <c r="M66"/>
      <c r="N66"/>
      <c r="O66"/>
      <c r="Q66">
        <v>56</v>
      </c>
      <c r="R66">
        <v>65</v>
      </c>
      <c r="W66">
        <v>560</v>
      </c>
      <c r="X66">
        <f>(ROUNDUP((IF((E$14*1.4666/E$25)/E$23&gt;(IF((ROUNDUP((E$18*E$19/E$20)/(3600/$W66),0))=0,0,INDEX('DHM Lane Closure 1WA'!$R$11:$R$1611,MATCH(ROUNDUP((ROUNDUP((E$18*E$19/E$20)/(3600/$W66),0)),0),'DHM Lane Closure 1WA'!$Q$11:$Q$1611,0)))),(IF((ROUNDUP((E$18*E$19/E$20)/(3600/$W66),0))=0,0,INDEX('DHM Lane Closure 1WA'!$R$11:$R$1611,MATCH(ROUNDUP((ROUNDUP((E$18*E$19/E$20)/(3600/$W66),0)),0),'DHM Lane Closure 1WA'!$Q$11:$Q$1611,0))))*E$23,ROUNDUP((E$14*1.4666/E$25)/E$23,0)*E$23+((IF((ROUNDUP((E$18*E$19/E$20)/(3600/$W66),0))=0,0,INDEX('DHM Lane Closure 1WA'!$R$11:$R$1611,MATCH(ROUNDUP((ROUNDUP((E$18*E$19/E$20)/(3600/$W66),0)),0),'DHM Lane Closure 1WA'!$Q$11:$Q$1611,0))))-ROUNDUP((E$14*1.4666/E$25)/E$23,0))*E$24))/5,0)*5)+(ROUNDUP((IF((F$14*1.4666/F$25)/F$23&gt;(IF((ROUNDUP((F$18*F$19/F$20)/(3600/$W66),0))=0,0,INDEX('DHM Lane Closure 1WA'!$R$11:$R$1611,MATCH(ROUNDUP((ROUNDUP((F$18*F$19/F$20)/(3600/$W66),0)),0),'DHM Lane Closure 1WA'!$Q$11:$Q$1611,0)))),(IF((ROUNDUP((F$18*F$19/F$20)/(3600/$W66),0))=0,0,INDEX('DHM Lane Closure 1WA'!$R$11:$R$1611,MATCH(ROUNDUP((ROUNDUP((F$18*F$19/F$20)/(3600/$W66),0)),0),'DHM Lane Closure 1WA'!$Q$11:$Q$1611,0))))*F$23,ROUNDUP((F$14*1.4666/F$25)/F$23,0)*F$23+((IF((ROUNDUP((F$18*F$19/F$20)/(3600/$W66),0))=0,0,INDEX('DHM Lane Closure 1WA'!$R$11:$R$1611,MATCH(ROUNDUP((ROUNDUP((F$18*F$19/F$20)/(3600/$W66),0)),0),'DHM Lane Closure 1WA'!$Q$11:$Q$1611,0))))-ROUNDUP((F$14*1.4666/F$25)/F$23,0))*F$24))/5,0)*5)+(ROUNDUP((IF((G$14*1.4666/G$25)/G$23&gt;(IF((ROUNDUP((G$18*G$19/G$20)/(3600/$W66),0))=0,0,INDEX('DHM Lane Closure 1WA'!$R$11:$R$1611,MATCH(ROUNDUP((ROUNDUP((G$18*G$19/G$20)/(3600/$W66),0)),0),'DHM Lane Closure 1WA'!$Q$11:$Q$1611,0)))),(IF((ROUNDUP((G$18*G$19/G$20)/(3600/$W66),0))=0,0,INDEX('DHM Lane Closure 1WA'!$R$11:$R$1611,MATCH(ROUNDUP((ROUNDUP((G$18*G$19/G$20)/(3600/$W66),0)),0),'DHM Lane Closure 1WA'!$Q$11:$Q$1611,0))))*G$23,ROUNDUP((G$14*1.4666/G$25)/G$23,0)*G$23+((IF((ROUNDUP((G$18*G$19/G$20)/(3600/$W66),0))=0,0,INDEX('DHM Lane Closure 1WA'!$R$11:$R$1611,MATCH(ROUNDUP((ROUNDUP((G$18*G$19/G$20)/(3600/$W66),0)),0),'DHM Lane Closure 1WA'!$Q$11:$Q$1611,0))))-ROUNDUP((G$14*1.4666/G$25)/G$23,0))*G$24))/5,0)*5)+(ROUNDUP((IF((H$14*1.4666/H$25)/H$23&gt;(IF((ROUNDUP((H$18*H$19/H$20)/(3600/$W66),0))=0,0,INDEX('DHM Lane Closure 1WA'!$R$11:$R$1611,MATCH(ROUNDUP((ROUNDUP((H$18*H$19/H$20)/(3600/$W66),0)),0),'DHM Lane Closure 1WA'!$Q$11:$Q$1611,0)))),(IF((ROUNDUP((H$18*H$19/H$20)/(3600/$W66),0))=0,0,INDEX('DHM Lane Closure 1WA'!$R$11:$R$1611,MATCH(ROUNDUP((ROUNDUP((H$18*H$19/H$20)/(3600/$W66),0)),0),'DHM Lane Closure 1WA'!$Q$11:$Q$1611,0))))*H$23,ROUNDUP((H$14*1.4666/H$25)/H$23,0)*H$23+((IF((ROUNDUP((H$18*H$19/H$20)/(3600/$W66),0))=0,0,INDEX('DHM Lane Closure 1WA'!$R$11:$R$1611,MATCH(ROUNDUP((ROUNDUP((H$18*H$19/H$20)/(3600/$W66),0)),0),'DHM Lane Closure 1WA'!$Q$11:$Q$1611,0))))-ROUNDUP((H$14*1.4666/H$25)/H$23,0))*H$24))/5,0)*5)+(ROUNDUP((IF((I$14*1.4666/I$25)/I$23&gt;(IF((ROUNDUP((I$18*I$19/I$20)/(3600/$W66),0))=0,0,INDEX('DHM Lane Closure 1WA'!$R$11:$R$1611,MATCH(ROUNDUP((ROUNDUP((I$18*I$19/I$20)/(3600/$W66),0)),0),'DHM Lane Closure 1WA'!$Q$11:$Q$1611,0)))),(IF((ROUNDUP((I$18*I$19/I$20)/(3600/$W66),0))=0,0,INDEX('DHM Lane Closure 1WA'!$R$11:$R$1611,MATCH(ROUNDUP((ROUNDUP((I$18*I$19/I$20)/(3600/$W66),0)),0),'DHM Lane Closure 1WA'!$Q$11:$Q$1611,0))))*I$23,ROUNDUP((I$14*1.4666/I$25)/I$23,0)*I$23+((IF((ROUNDUP((I$18*I$19/I$20)/(3600/$W66),0))=0,0,INDEX('DHM Lane Closure 1WA'!$R$11:$R$1611,MATCH(ROUNDUP((ROUNDUP((I$18*I$19/I$20)/(3600/$W66),0)),0),'DHM Lane Closure 1WA'!$Q$11:$Q$1611,0))))-ROUNDUP((I$14*1.4666/I$25)/I$23,0))*I$24))/5,0)*5)+(ROUNDUP((IF((J$14*1.4666/J$25)/J$23&gt;(IF((ROUNDUP((J$18*J$19/J$20)/(3600/$W66),0))=0,0,INDEX('DHM Lane Closure 1WA'!$R$11:$R$1611,MATCH(ROUNDUP((ROUNDUP((J$18*J$19/J$20)/(3600/$W66),0)),0),'DHM Lane Closure 1WA'!$Q$11:$Q$1611,0)))),(IF((ROUNDUP((J$18*J$19/J$20)/(3600/$W66),0))=0,0,INDEX('DHM Lane Closure 1WA'!$R$11:$R$1611,MATCH(ROUNDUP((ROUNDUP((J$18*J$19/J$20)/(3600/$W66),0)),0),'DHM Lane Closure 1WA'!$Q$11:$Q$1611,0))))*J$23,ROUNDUP((J$14*1.4666/J$25)/J$23,0)*J$23+((IF((ROUNDUP((J$18*J$19/J$20)/(3600/$W66),0))=0,0,INDEX('DHM Lane Closure 1WA'!$R$11:$R$1611,MATCH(ROUNDUP((ROUNDUP((J$18*J$19/J$20)/(3600/$W66),0)),0),'DHM Lane Closure 1WA'!$Q$11:$Q$1611,0))))-ROUNDUP((J$14*1.4666/J$25)/J$23,0))*J$24))/5,0)*5)+(ROUNDUP((IF((K$14*1.4666/K$25)/K$23&gt;(IF((ROUNDUP((K$18*K$19/K$20)/(3600/$W66),0))=0,0,INDEX('DHM Lane Closure 1WA'!$R$11:$R$1611,MATCH(ROUNDUP((ROUNDUP((K$18*K$19/K$20)/(3600/$W66),0)),0),'DHM Lane Closure 1WA'!$Q$11:$Q$1611,0)))),(IF((ROUNDUP((K$18*K$19/K$20)/(3600/$W66),0))=0,0,INDEX('DHM Lane Closure 1WA'!$R$11:$R$1611,MATCH(ROUNDUP((ROUNDUP((K$18*K$19/K$20)/(3600/$W66),0)),0),'DHM Lane Closure 1WA'!$Q$11:$Q$1611,0))))*K$23,ROUNDUP((K$14*1.4666/K$25)/K$23,0)*K$23+((IF((ROUNDUP((K$18*K$19/K$20)/(3600/$W66),0))=0,0,INDEX('DHM Lane Closure 1WA'!$R$11:$R$1611,MATCH(ROUNDUP((ROUNDUP((K$18*K$19/K$20)/(3600/$W66),0)),0),'DHM Lane Closure 1WA'!$Q$11:$Q$1611,0))))-ROUNDUP((K$14*1.4666/K$25)/K$23,0))*K$24))/5,0)*5)+(ROUNDUP((IF((L$14*1.4666/L$25)/L$23&gt;(IF((ROUNDUP((L$18*L$19/L$20)/(3600/$W66),0))=0,0,INDEX('DHM Lane Closure 1WA'!$R$11:$R$1611,MATCH(ROUNDUP((ROUNDUP((L$18*L$19/L$20)/(3600/$W66),0)),0),'DHM Lane Closure 1WA'!$Q$11:$Q$1611,0)))),(IF((ROUNDUP((L$18*L$19/L$20)/(3600/$W66),0))=0,0,INDEX('DHM Lane Closure 1WA'!$R$11:$R$1611,MATCH(ROUNDUP((ROUNDUP((L$18*L$19/L$20)/(3600/$W66),0)),0),'DHM Lane Closure 1WA'!$Q$11:$Q$1611,0))))*L$23,ROUNDUP((L$14*1.4666/L$25)/L$23,0)*L$23+((IF((ROUNDUP((L$18*L$19/L$20)/(3600/$W66),0))=0,0,INDEX('DHM Lane Closure 1WA'!$R$11:$R$1611,MATCH(ROUNDUP((ROUNDUP((L$18*L$19/L$20)/(3600/$W66),0)),0),'DHM Lane Closure 1WA'!$Q$11:$Q$1611,0))))-ROUNDUP((L$14*1.4666/L$25)/L$23,0))*L$24))/5,0)*5)+(ROUNDUP((IF((M$14*1.4666/M$25)/M$23&gt;(IF((ROUNDUP((M$18*M$19/M$20)/(3600/$W66),0))=0,0,INDEX('DHM Lane Closure 1WA'!$R$11:$R$1611,MATCH(ROUNDUP((ROUNDUP((M$18*M$19/M$20)/(3600/$W66),0)),0),'DHM Lane Closure 1WA'!$Q$11:$Q$1611,0)))),(IF((ROUNDUP((M$18*M$19/M$20)/(3600/$W66),0))=0,0,INDEX('DHM Lane Closure 1WA'!$R$11:$R$1611,MATCH(ROUNDUP((ROUNDUP((M$18*M$19/M$20)/(3600/$W66),0)),0),'DHM Lane Closure 1WA'!$Q$11:$Q$1611,0))))*M$23,ROUNDUP((M$14*1.4666/M$25)/M$23,0)*M$23+((IF((ROUNDUP((M$18*M$19/M$20)/(3600/$W66),0))=0,0,INDEX('DHM Lane Closure 1WA'!$R$11:$R$1611,MATCH(ROUNDUP((ROUNDUP((M$18*M$19/M$20)/(3600/$W66),0)),0),'DHM Lane Closure 1WA'!$Q$11:$Q$1611,0))))-ROUNDUP((M$14*1.4666/M$25)/M$23,0))*M$24))/5,0)*5)+(ROUNDUP((IF((N$14*1.4666/N$25)/N$23&gt;(IF((ROUNDUP((N$18*N$19/N$20)/(3600/$W66),0))=0,0,INDEX('DHM Lane Closure 1WA'!$R$11:$R$1611,MATCH(ROUNDUP((ROUNDUP((N$18*N$19/N$20)/(3600/$W66),0)),0),'DHM Lane Closure 1WA'!$Q$11:$Q$1611,0)))),(IF((ROUNDUP((N$18*N$19/N$20)/(3600/$W66),0))=0,0,INDEX('DHM Lane Closure 1WA'!$R$11:$R$1611,MATCH(ROUNDUP((ROUNDUP((N$18*N$19/N$20)/(3600/$W66),0)),0),'DHM Lane Closure 1WA'!$Q$11:$Q$1611,0))))*N$23,ROUNDUP((N$14*1.4666/N$25)/N$23,0)*N$23+((IF((ROUNDUP((N$18*N$19/N$20)/(3600/$W66),0))=0,0,INDEX('DHM Lane Closure 1WA'!$R$11:$R$1611,MATCH(ROUNDUP((ROUNDUP((N$18*N$19/N$20)/(3600/$W66),0)),0),'DHM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510</v>
      </c>
      <c r="Y66">
        <f t="shared" si="0"/>
        <v>0.93300000000000005</v>
      </c>
    </row>
    <row r="67" spans="5:25" x14ac:dyDescent="0.25">
      <c r="E67"/>
      <c r="F67"/>
      <c r="G67"/>
      <c r="H67"/>
      <c r="I67"/>
      <c r="J67"/>
      <c r="K67"/>
      <c r="L67"/>
      <c r="M67"/>
      <c r="N67"/>
      <c r="O67"/>
      <c r="Q67">
        <v>57</v>
      </c>
      <c r="R67">
        <v>66</v>
      </c>
      <c r="W67">
        <v>570</v>
      </c>
      <c r="X67">
        <f>(ROUNDUP((IF((E$14*1.4666/E$25)/E$23&gt;(IF((ROUNDUP((E$18*E$19/E$20)/(3600/$W67),0))=0,0,INDEX('DHM Lane Closure 1WA'!$R$11:$R$1611,MATCH(ROUNDUP((ROUNDUP((E$18*E$19/E$20)/(3600/$W67),0)),0),'DHM Lane Closure 1WA'!$Q$11:$Q$1611,0)))),(IF((ROUNDUP((E$18*E$19/E$20)/(3600/$W67),0))=0,0,INDEX('DHM Lane Closure 1WA'!$R$11:$R$1611,MATCH(ROUNDUP((ROUNDUP((E$18*E$19/E$20)/(3600/$W67),0)),0),'DHM Lane Closure 1WA'!$Q$11:$Q$1611,0))))*E$23,ROUNDUP((E$14*1.4666/E$25)/E$23,0)*E$23+((IF((ROUNDUP((E$18*E$19/E$20)/(3600/$W67),0))=0,0,INDEX('DHM Lane Closure 1WA'!$R$11:$R$1611,MATCH(ROUNDUP((ROUNDUP((E$18*E$19/E$20)/(3600/$W67),0)),0),'DHM Lane Closure 1WA'!$Q$11:$Q$1611,0))))-ROUNDUP((E$14*1.4666/E$25)/E$23,0))*E$24))/5,0)*5)+(ROUNDUP((IF((F$14*1.4666/F$25)/F$23&gt;(IF((ROUNDUP((F$18*F$19/F$20)/(3600/$W67),0))=0,0,INDEX('DHM Lane Closure 1WA'!$R$11:$R$1611,MATCH(ROUNDUP((ROUNDUP((F$18*F$19/F$20)/(3600/$W67),0)),0),'DHM Lane Closure 1WA'!$Q$11:$Q$1611,0)))),(IF((ROUNDUP((F$18*F$19/F$20)/(3600/$W67),0))=0,0,INDEX('DHM Lane Closure 1WA'!$R$11:$R$1611,MATCH(ROUNDUP((ROUNDUP((F$18*F$19/F$20)/(3600/$W67),0)),0),'DHM Lane Closure 1WA'!$Q$11:$Q$1611,0))))*F$23,ROUNDUP((F$14*1.4666/F$25)/F$23,0)*F$23+((IF((ROUNDUP((F$18*F$19/F$20)/(3600/$W67),0))=0,0,INDEX('DHM Lane Closure 1WA'!$R$11:$R$1611,MATCH(ROUNDUP((ROUNDUP((F$18*F$19/F$20)/(3600/$W67),0)),0),'DHM Lane Closure 1WA'!$Q$11:$Q$1611,0))))-ROUNDUP((F$14*1.4666/F$25)/F$23,0))*F$24))/5,0)*5)+(ROUNDUP((IF((G$14*1.4666/G$25)/G$23&gt;(IF((ROUNDUP((G$18*G$19/G$20)/(3600/$W67),0))=0,0,INDEX('DHM Lane Closure 1WA'!$R$11:$R$1611,MATCH(ROUNDUP((ROUNDUP((G$18*G$19/G$20)/(3600/$W67),0)),0),'DHM Lane Closure 1WA'!$Q$11:$Q$1611,0)))),(IF((ROUNDUP((G$18*G$19/G$20)/(3600/$W67),0))=0,0,INDEX('DHM Lane Closure 1WA'!$R$11:$R$1611,MATCH(ROUNDUP((ROUNDUP((G$18*G$19/G$20)/(3600/$W67),0)),0),'DHM Lane Closure 1WA'!$Q$11:$Q$1611,0))))*G$23,ROUNDUP((G$14*1.4666/G$25)/G$23,0)*G$23+((IF((ROUNDUP((G$18*G$19/G$20)/(3600/$W67),0))=0,0,INDEX('DHM Lane Closure 1WA'!$R$11:$R$1611,MATCH(ROUNDUP((ROUNDUP((G$18*G$19/G$20)/(3600/$W67),0)),0),'DHM Lane Closure 1WA'!$Q$11:$Q$1611,0))))-ROUNDUP((G$14*1.4666/G$25)/G$23,0))*G$24))/5,0)*5)+(ROUNDUP((IF((H$14*1.4666/H$25)/H$23&gt;(IF((ROUNDUP((H$18*H$19/H$20)/(3600/$W67),0))=0,0,INDEX('DHM Lane Closure 1WA'!$R$11:$R$1611,MATCH(ROUNDUP((ROUNDUP((H$18*H$19/H$20)/(3600/$W67),0)),0),'DHM Lane Closure 1WA'!$Q$11:$Q$1611,0)))),(IF((ROUNDUP((H$18*H$19/H$20)/(3600/$W67),0))=0,0,INDEX('DHM Lane Closure 1WA'!$R$11:$R$1611,MATCH(ROUNDUP((ROUNDUP((H$18*H$19/H$20)/(3600/$W67),0)),0),'DHM Lane Closure 1WA'!$Q$11:$Q$1611,0))))*H$23,ROUNDUP((H$14*1.4666/H$25)/H$23,0)*H$23+((IF((ROUNDUP((H$18*H$19/H$20)/(3600/$W67),0))=0,0,INDEX('DHM Lane Closure 1WA'!$R$11:$R$1611,MATCH(ROUNDUP((ROUNDUP((H$18*H$19/H$20)/(3600/$W67),0)),0),'DHM Lane Closure 1WA'!$Q$11:$Q$1611,0))))-ROUNDUP((H$14*1.4666/H$25)/H$23,0))*H$24))/5,0)*5)+(ROUNDUP((IF((I$14*1.4666/I$25)/I$23&gt;(IF((ROUNDUP((I$18*I$19/I$20)/(3600/$W67),0))=0,0,INDEX('DHM Lane Closure 1WA'!$R$11:$R$1611,MATCH(ROUNDUP((ROUNDUP((I$18*I$19/I$20)/(3600/$W67),0)),0),'DHM Lane Closure 1WA'!$Q$11:$Q$1611,0)))),(IF((ROUNDUP((I$18*I$19/I$20)/(3600/$W67),0))=0,0,INDEX('DHM Lane Closure 1WA'!$R$11:$R$1611,MATCH(ROUNDUP((ROUNDUP((I$18*I$19/I$20)/(3600/$W67),0)),0),'DHM Lane Closure 1WA'!$Q$11:$Q$1611,0))))*I$23,ROUNDUP((I$14*1.4666/I$25)/I$23,0)*I$23+((IF((ROUNDUP((I$18*I$19/I$20)/(3600/$W67),0))=0,0,INDEX('DHM Lane Closure 1WA'!$R$11:$R$1611,MATCH(ROUNDUP((ROUNDUP((I$18*I$19/I$20)/(3600/$W67),0)),0),'DHM Lane Closure 1WA'!$Q$11:$Q$1611,0))))-ROUNDUP((I$14*1.4666/I$25)/I$23,0))*I$24))/5,0)*5)+(ROUNDUP((IF((J$14*1.4666/J$25)/J$23&gt;(IF((ROUNDUP((J$18*J$19/J$20)/(3600/$W67),0))=0,0,INDEX('DHM Lane Closure 1WA'!$R$11:$R$1611,MATCH(ROUNDUP((ROUNDUP((J$18*J$19/J$20)/(3600/$W67),0)),0),'DHM Lane Closure 1WA'!$Q$11:$Q$1611,0)))),(IF((ROUNDUP((J$18*J$19/J$20)/(3600/$W67),0))=0,0,INDEX('DHM Lane Closure 1WA'!$R$11:$R$1611,MATCH(ROUNDUP((ROUNDUP((J$18*J$19/J$20)/(3600/$W67),0)),0),'DHM Lane Closure 1WA'!$Q$11:$Q$1611,0))))*J$23,ROUNDUP((J$14*1.4666/J$25)/J$23,0)*J$23+((IF((ROUNDUP((J$18*J$19/J$20)/(3600/$W67),0))=0,0,INDEX('DHM Lane Closure 1WA'!$R$11:$R$1611,MATCH(ROUNDUP((ROUNDUP((J$18*J$19/J$20)/(3600/$W67),0)),0),'DHM Lane Closure 1WA'!$Q$11:$Q$1611,0))))-ROUNDUP((J$14*1.4666/J$25)/J$23,0))*J$24))/5,0)*5)+(ROUNDUP((IF((K$14*1.4666/K$25)/K$23&gt;(IF((ROUNDUP((K$18*K$19/K$20)/(3600/$W67),0))=0,0,INDEX('DHM Lane Closure 1WA'!$R$11:$R$1611,MATCH(ROUNDUP((ROUNDUP((K$18*K$19/K$20)/(3600/$W67),0)),0),'DHM Lane Closure 1WA'!$Q$11:$Q$1611,0)))),(IF((ROUNDUP((K$18*K$19/K$20)/(3600/$W67),0))=0,0,INDEX('DHM Lane Closure 1WA'!$R$11:$R$1611,MATCH(ROUNDUP((ROUNDUP((K$18*K$19/K$20)/(3600/$W67),0)),0),'DHM Lane Closure 1WA'!$Q$11:$Q$1611,0))))*K$23,ROUNDUP((K$14*1.4666/K$25)/K$23,0)*K$23+((IF((ROUNDUP((K$18*K$19/K$20)/(3600/$W67),0))=0,0,INDEX('DHM Lane Closure 1WA'!$R$11:$R$1611,MATCH(ROUNDUP((ROUNDUP((K$18*K$19/K$20)/(3600/$W67),0)),0),'DHM Lane Closure 1WA'!$Q$11:$Q$1611,0))))-ROUNDUP((K$14*1.4666/K$25)/K$23,0))*K$24))/5,0)*5)+(ROUNDUP((IF((L$14*1.4666/L$25)/L$23&gt;(IF((ROUNDUP((L$18*L$19/L$20)/(3600/$W67),0))=0,0,INDEX('DHM Lane Closure 1WA'!$R$11:$R$1611,MATCH(ROUNDUP((ROUNDUP((L$18*L$19/L$20)/(3600/$W67),0)),0),'DHM Lane Closure 1WA'!$Q$11:$Q$1611,0)))),(IF((ROUNDUP((L$18*L$19/L$20)/(3600/$W67),0))=0,0,INDEX('DHM Lane Closure 1WA'!$R$11:$R$1611,MATCH(ROUNDUP((ROUNDUP((L$18*L$19/L$20)/(3600/$W67),0)),0),'DHM Lane Closure 1WA'!$Q$11:$Q$1611,0))))*L$23,ROUNDUP((L$14*1.4666/L$25)/L$23,0)*L$23+((IF((ROUNDUP((L$18*L$19/L$20)/(3600/$W67),0))=0,0,INDEX('DHM Lane Closure 1WA'!$R$11:$R$1611,MATCH(ROUNDUP((ROUNDUP((L$18*L$19/L$20)/(3600/$W67),0)),0),'DHM Lane Closure 1WA'!$Q$11:$Q$1611,0))))-ROUNDUP((L$14*1.4666/L$25)/L$23,0))*L$24))/5,0)*5)+(ROUNDUP((IF((M$14*1.4666/M$25)/M$23&gt;(IF((ROUNDUP((M$18*M$19/M$20)/(3600/$W67),0))=0,0,INDEX('DHM Lane Closure 1WA'!$R$11:$R$1611,MATCH(ROUNDUP((ROUNDUP((M$18*M$19/M$20)/(3600/$W67),0)),0),'DHM Lane Closure 1WA'!$Q$11:$Q$1611,0)))),(IF((ROUNDUP((M$18*M$19/M$20)/(3600/$W67),0))=0,0,INDEX('DHM Lane Closure 1WA'!$R$11:$R$1611,MATCH(ROUNDUP((ROUNDUP((M$18*M$19/M$20)/(3600/$W67),0)),0),'DHM Lane Closure 1WA'!$Q$11:$Q$1611,0))))*M$23,ROUNDUP((M$14*1.4666/M$25)/M$23,0)*M$23+((IF((ROUNDUP((M$18*M$19/M$20)/(3600/$W67),0))=0,0,INDEX('DHM Lane Closure 1WA'!$R$11:$R$1611,MATCH(ROUNDUP((ROUNDUP((M$18*M$19/M$20)/(3600/$W67),0)),0),'DHM Lane Closure 1WA'!$Q$11:$Q$1611,0))))-ROUNDUP((M$14*1.4666/M$25)/M$23,0))*M$24))/5,0)*5)+(ROUNDUP((IF((N$14*1.4666/N$25)/N$23&gt;(IF((ROUNDUP((N$18*N$19/N$20)/(3600/$W67),0))=0,0,INDEX('DHM Lane Closure 1WA'!$R$11:$R$1611,MATCH(ROUNDUP((ROUNDUP((N$18*N$19/N$20)/(3600/$W67),0)),0),'DHM Lane Closure 1WA'!$Q$11:$Q$1611,0)))),(IF((ROUNDUP((N$18*N$19/N$20)/(3600/$W67),0))=0,0,INDEX('DHM Lane Closure 1WA'!$R$11:$R$1611,MATCH(ROUNDUP((ROUNDUP((N$18*N$19/N$20)/(3600/$W67),0)),0),'DHM Lane Closure 1WA'!$Q$11:$Q$1611,0))))*N$23,ROUNDUP((N$14*1.4666/N$25)/N$23,0)*N$23+((IF((ROUNDUP((N$18*N$19/N$20)/(3600/$W67),0))=0,0,INDEX('DHM Lane Closure 1WA'!$R$11:$R$1611,MATCH(ROUNDUP((ROUNDUP((N$18*N$19/N$20)/(3600/$W67),0)),0),'DHM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515</v>
      </c>
      <c r="Y67">
        <f t="shared" si="0"/>
        <v>0.95</v>
      </c>
    </row>
    <row r="68" spans="5:25" x14ac:dyDescent="0.25">
      <c r="E68"/>
      <c r="F68"/>
      <c r="G68"/>
      <c r="H68"/>
      <c r="I68"/>
      <c r="J68"/>
      <c r="K68"/>
      <c r="L68"/>
      <c r="M68"/>
      <c r="N68"/>
      <c r="O68"/>
      <c r="Q68">
        <v>58</v>
      </c>
      <c r="R68">
        <v>67</v>
      </c>
      <c r="W68">
        <v>580</v>
      </c>
      <c r="X68">
        <f>(ROUNDUP((IF((E$14*1.4666/E$25)/E$23&gt;(IF((ROUNDUP((E$18*E$19/E$20)/(3600/$W68),0))=0,0,INDEX('DHM Lane Closure 1WA'!$R$11:$R$1611,MATCH(ROUNDUP((ROUNDUP((E$18*E$19/E$20)/(3600/$W68),0)),0),'DHM Lane Closure 1WA'!$Q$11:$Q$1611,0)))),(IF((ROUNDUP((E$18*E$19/E$20)/(3600/$W68),0))=0,0,INDEX('DHM Lane Closure 1WA'!$R$11:$R$1611,MATCH(ROUNDUP((ROUNDUP((E$18*E$19/E$20)/(3600/$W68),0)),0),'DHM Lane Closure 1WA'!$Q$11:$Q$1611,0))))*E$23,ROUNDUP((E$14*1.4666/E$25)/E$23,0)*E$23+((IF((ROUNDUP((E$18*E$19/E$20)/(3600/$W68),0))=0,0,INDEX('DHM Lane Closure 1WA'!$R$11:$R$1611,MATCH(ROUNDUP((ROUNDUP((E$18*E$19/E$20)/(3600/$W68),0)),0),'DHM Lane Closure 1WA'!$Q$11:$Q$1611,0))))-ROUNDUP((E$14*1.4666/E$25)/E$23,0))*E$24))/5,0)*5)+(ROUNDUP((IF((F$14*1.4666/F$25)/F$23&gt;(IF((ROUNDUP((F$18*F$19/F$20)/(3600/$W68),0))=0,0,INDEX('DHM Lane Closure 1WA'!$R$11:$R$1611,MATCH(ROUNDUP((ROUNDUP((F$18*F$19/F$20)/(3600/$W68),0)),0),'DHM Lane Closure 1WA'!$Q$11:$Q$1611,0)))),(IF((ROUNDUP((F$18*F$19/F$20)/(3600/$W68),0))=0,0,INDEX('DHM Lane Closure 1WA'!$R$11:$R$1611,MATCH(ROUNDUP((ROUNDUP((F$18*F$19/F$20)/(3600/$W68),0)),0),'DHM Lane Closure 1WA'!$Q$11:$Q$1611,0))))*F$23,ROUNDUP((F$14*1.4666/F$25)/F$23,0)*F$23+((IF((ROUNDUP((F$18*F$19/F$20)/(3600/$W68),0))=0,0,INDEX('DHM Lane Closure 1WA'!$R$11:$R$1611,MATCH(ROUNDUP((ROUNDUP((F$18*F$19/F$20)/(3600/$W68),0)),0),'DHM Lane Closure 1WA'!$Q$11:$Q$1611,0))))-ROUNDUP((F$14*1.4666/F$25)/F$23,0))*F$24))/5,0)*5)+(ROUNDUP((IF((G$14*1.4666/G$25)/G$23&gt;(IF((ROUNDUP((G$18*G$19/G$20)/(3600/$W68),0))=0,0,INDEX('DHM Lane Closure 1WA'!$R$11:$R$1611,MATCH(ROUNDUP((ROUNDUP((G$18*G$19/G$20)/(3600/$W68),0)),0),'DHM Lane Closure 1WA'!$Q$11:$Q$1611,0)))),(IF((ROUNDUP((G$18*G$19/G$20)/(3600/$W68),0))=0,0,INDEX('DHM Lane Closure 1WA'!$R$11:$R$1611,MATCH(ROUNDUP((ROUNDUP((G$18*G$19/G$20)/(3600/$W68),0)),0),'DHM Lane Closure 1WA'!$Q$11:$Q$1611,0))))*G$23,ROUNDUP((G$14*1.4666/G$25)/G$23,0)*G$23+((IF((ROUNDUP((G$18*G$19/G$20)/(3600/$W68),0))=0,0,INDEX('DHM Lane Closure 1WA'!$R$11:$R$1611,MATCH(ROUNDUP((ROUNDUP((G$18*G$19/G$20)/(3600/$W68),0)),0),'DHM Lane Closure 1WA'!$Q$11:$Q$1611,0))))-ROUNDUP((G$14*1.4666/G$25)/G$23,0))*G$24))/5,0)*5)+(ROUNDUP((IF((H$14*1.4666/H$25)/H$23&gt;(IF((ROUNDUP((H$18*H$19/H$20)/(3600/$W68),0))=0,0,INDEX('DHM Lane Closure 1WA'!$R$11:$R$1611,MATCH(ROUNDUP((ROUNDUP((H$18*H$19/H$20)/(3600/$W68),0)),0),'DHM Lane Closure 1WA'!$Q$11:$Q$1611,0)))),(IF((ROUNDUP((H$18*H$19/H$20)/(3600/$W68),0))=0,0,INDEX('DHM Lane Closure 1WA'!$R$11:$R$1611,MATCH(ROUNDUP((ROUNDUP((H$18*H$19/H$20)/(3600/$W68),0)),0),'DHM Lane Closure 1WA'!$Q$11:$Q$1611,0))))*H$23,ROUNDUP((H$14*1.4666/H$25)/H$23,0)*H$23+((IF((ROUNDUP((H$18*H$19/H$20)/(3600/$W68),0))=0,0,INDEX('DHM Lane Closure 1WA'!$R$11:$R$1611,MATCH(ROUNDUP((ROUNDUP((H$18*H$19/H$20)/(3600/$W68),0)),0),'DHM Lane Closure 1WA'!$Q$11:$Q$1611,0))))-ROUNDUP((H$14*1.4666/H$25)/H$23,0))*H$24))/5,0)*5)+(ROUNDUP((IF((I$14*1.4666/I$25)/I$23&gt;(IF((ROUNDUP((I$18*I$19/I$20)/(3600/$W68),0))=0,0,INDEX('DHM Lane Closure 1WA'!$R$11:$R$1611,MATCH(ROUNDUP((ROUNDUP((I$18*I$19/I$20)/(3600/$W68),0)),0),'DHM Lane Closure 1WA'!$Q$11:$Q$1611,0)))),(IF((ROUNDUP((I$18*I$19/I$20)/(3600/$W68),0))=0,0,INDEX('DHM Lane Closure 1WA'!$R$11:$R$1611,MATCH(ROUNDUP((ROUNDUP((I$18*I$19/I$20)/(3600/$W68),0)),0),'DHM Lane Closure 1WA'!$Q$11:$Q$1611,0))))*I$23,ROUNDUP((I$14*1.4666/I$25)/I$23,0)*I$23+((IF((ROUNDUP((I$18*I$19/I$20)/(3600/$W68),0))=0,0,INDEX('DHM Lane Closure 1WA'!$R$11:$R$1611,MATCH(ROUNDUP((ROUNDUP((I$18*I$19/I$20)/(3600/$W68),0)),0),'DHM Lane Closure 1WA'!$Q$11:$Q$1611,0))))-ROUNDUP((I$14*1.4666/I$25)/I$23,0))*I$24))/5,0)*5)+(ROUNDUP((IF((J$14*1.4666/J$25)/J$23&gt;(IF((ROUNDUP((J$18*J$19/J$20)/(3600/$W68),0))=0,0,INDEX('DHM Lane Closure 1WA'!$R$11:$R$1611,MATCH(ROUNDUP((ROUNDUP((J$18*J$19/J$20)/(3600/$W68),0)),0),'DHM Lane Closure 1WA'!$Q$11:$Q$1611,0)))),(IF((ROUNDUP((J$18*J$19/J$20)/(3600/$W68),0))=0,0,INDEX('DHM Lane Closure 1WA'!$R$11:$R$1611,MATCH(ROUNDUP((ROUNDUP((J$18*J$19/J$20)/(3600/$W68),0)),0),'DHM Lane Closure 1WA'!$Q$11:$Q$1611,0))))*J$23,ROUNDUP((J$14*1.4666/J$25)/J$23,0)*J$23+((IF((ROUNDUP((J$18*J$19/J$20)/(3600/$W68),0))=0,0,INDEX('DHM Lane Closure 1WA'!$R$11:$R$1611,MATCH(ROUNDUP((ROUNDUP((J$18*J$19/J$20)/(3600/$W68),0)),0),'DHM Lane Closure 1WA'!$Q$11:$Q$1611,0))))-ROUNDUP((J$14*1.4666/J$25)/J$23,0))*J$24))/5,0)*5)+(ROUNDUP((IF((K$14*1.4666/K$25)/K$23&gt;(IF((ROUNDUP((K$18*K$19/K$20)/(3600/$W68),0))=0,0,INDEX('DHM Lane Closure 1WA'!$R$11:$R$1611,MATCH(ROUNDUP((ROUNDUP((K$18*K$19/K$20)/(3600/$W68),0)),0),'DHM Lane Closure 1WA'!$Q$11:$Q$1611,0)))),(IF((ROUNDUP((K$18*K$19/K$20)/(3600/$W68),0))=0,0,INDEX('DHM Lane Closure 1WA'!$R$11:$R$1611,MATCH(ROUNDUP((ROUNDUP((K$18*K$19/K$20)/(3600/$W68),0)),0),'DHM Lane Closure 1WA'!$Q$11:$Q$1611,0))))*K$23,ROUNDUP((K$14*1.4666/K$25)/K$23,0)*K$23+((IF((ROUNDUP((K$18*K$19/K$20)/(3600/$W68),0))=0,0,INDEX('DHM Lane Closure 1WA'!$R$11:$R$1611,MATCH(ROUNDUP((ROUNDUP((K$18*K$19/K$20)/(3600/$W68),0)),0),'DHM Lane Closure 1WA'!$Q$11:$Q$1611,0))))-ROUNDUP((K$14*1.4666/K$25)/K$23,0))*K$24))/5,0)*5)+(ROUNDUP((IF((L$14*1.4666/L$25)/L$23&gt;(IF((ROUNDUP((L$18*L$19/L$20)/(3600/$W68),0))=0,0,INDEX('DHM Lane Closure 1WA'!$R$11:$R$1611,MATCH(ROUNDUP((ROUNDUP((L$18*L$19/L$20)/(3600/$W68),0)),0),'DHM Lane Closure 1WA'!$Q$11:$Q$1611,0)))),(IF((ROUNDUP((L$18*L$19/L$20)/(3600/$W68),0))=0,0,INDEX('DHM Lane Closure 1WA'!$R$11:$R$1611,MATCH(ROUNDUP((ROUNDUP((L$18*L$19/L$20)/(3600/$W68),0)),0),'DHM Lane Closure 1WA'!$Q$11:$Q$1611,0))))*L$23,ROUNDUP((L$14*1.4666/L$25)/L$23,0)*L$23+((IF((ROUNDUP((L$18*L$19/L$20)/(3600/$W68),0))=0,0,INDEX('DHM Lane Closure 1WA'!$R$11:$R$1611,MATCH(ROUNDUP((ROUNDUP((L$18*L$19/L$20)/(3600/$W68),0)),0),'DHM Lane Closure 1WA'!$Q$11:$Q$1611,0))))-ROUNDUP((L$14*1.4666/L$25)/L$23,0))*L$24))/5,0)*5)+(ROUNDUP((IF((M$14*1.4666/M$25)/M$23&gt;(IF((ROUNDUP((M$18*M$19/M$20)/(3600/$W68),0))=0,0,INDEX('DHM Lane Closure 1WA'!$R$11:$R$1611,MATCH(ROUNDUP((ROUNDUP((M$18*M$19/M$20)/(3600/$W68),0)),0),'DHM Lane Closure 1WA'!$Q$11:$Q$1611,0)))),(IF((ROUNDUP((M$18*M$19/M$20)/(3600/$W68),0))=0,0,INDEX('DHM Lane Closure 1WA'!$R$11:$R$1611,MATCH(ROUNDUP((ROUNDUP((M$18*M$19/M$20)/(3600/$W68),0)),0),'DHM Lane Closure 1WA'!$Q$11:$Q$1611,0))))*M$23,ROUNDUP((M$14*1.4666/M$25)/M$23,0)*M$23+((IF((ROUNDUP((M$18*M$19/M$20)/(3600/$W68),0))=0,0,INDEX('DHM Lane Closure 1WA'!$R$11:$R$1611,MATCH(ROUNDUP((ROUNDUP((M$18*M$19/M$20)/(3600/$W68),0)),0),'DHM Lane Closure 1WA'!$Q$11:$Q$1611,0))))-ROUNDUP((M$14*1.4666/M$25)/M$23,0))*M$24))/5,0)*5)+(ROUNDUP((IF((N$14*1.4666/N$25)/N$23&gt;(IF((ROUNDUP((N$18*N$19/N$20)/(3600/$W68),0))=0,0,INDEX('DHM Lane Closure 1WA'!$R$11:$R$1611,MATCH(ROUNDUP((ROUNDUP((N$18*N$19/N$20)/(3600/$W68),0)),0),'DHM Lane Closure 1WA'!$Q$11:$Q$1611,0)))),(IF((ROUNDUP((N$18*N$19/N$20)/(3600/$W68),0))=0,0,INDEX('DHM Lane Closure 1WA'!$R$11:$R$1611,MATCH(ROUNDUP((ROUNDUP((N$18*N$19/N$20)/(3600/$W68),0)),0),'DHM Lane Closure 1WA'!$Q$11:$Q$1611,0))))*N$23,ROUNDUP((N$14*1.4666/N$25)/N$23,0)*N$23+((IF((ROUNDUP((N$18*N$19/N$20)/(3600/$W68),0))=0,0,INDEX('DHM Lane Closure 1WA'!$R$11:$R$1611,MATCH(ROUNDUP((ROUNDUP((N$18*N$19/N$20)/(3600/$W68),0)),0),'DHM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520</v>
      </c>
      <c r="Y68">
        <f t="shared" si="0"/>
        <v>0.96599999999999997</v>
      </c>
    </row>
    <row r="69" spans="5:25" x14ac:dyDescent="0.25">
      <c r="E69"/>
      <c r="F69"/>
      <c r="G69"/>
      <c r="H69"/>
      <c r="I69"/>
      <c r="J69"/>
      <c r="K69"/>
      <c r="L69"/>
      <c r="M69"/>
      <c r="N69"/>
      <c r="O69"/>
      <c r="Q69">
        <v>59</v>
      </c>
      <c r="R69">
        <v>68</v>
      </c>
      <c r="W69">
        <v>590</v>
      </c>
      <c r="X69">
        <f>(ROUNDUP((IF((E$14*1.4666/E$25)/E$23&gt;(IF((ROUNDUP((E$18*E$19/E$20)/(3600/$W69),0))=0,0,INDEX('DHM Lane Closure 1WA'!$R$11:$R$1611,MATCH(ROUNDUP((ROUNDUP((E$18*E$19/E$20)/(3600/$W69),0)),0),'DHM Lane Closure 1WA'!$Q$11:$Q$1611,0)))),(IF((ROUNDUP((E$18*E$19/E$20)/(3600/$W69),0))=0,0,INDEX('DHM Lane Closure 1WA'!$R$11:$R$1611,MATCH(ROUNDUP((ROUNDUP((E$18*E$19/E$20)/(3600/$W69),0)),0),'DHM Lane Closure 1WA'!$Q$11:$Q$1611,0))))*E$23,ROUNDUP((E$14*1.4666/E$25)/E$23,0)*E$23+((IF((ROUNDUP((E$18*E$19/E$20)/(3600/$W69),0))=0,0,INDEX('DHM Lane Closure 1WA'!$R$11:$R$1611,MATCH(ROUNDUP((ROUNDUP((E$18*E$19/E$20)/(3600/$W69),0)),0),'DHM Lane Closure 1WA'!$Q$11:$Q$1611,0))))-ROUNDUP((E$14*1.4666/E$25)/E$23,0))*E$24))/5,0)*5)+(ROUNDUP((IF((F$14*1.4666/F$25)/F$23&gt;(IF((ROUNDUP((F$18*F$19/F$20)/(3600/$W69),0))=0,0,INDEX('DHM Lane Closure 1WA'!$R$11:$R$1611,MATCH(ROUNDUP((ROUNDUP((F$18*F$19/F$20)/(3600/$W69),0)),0),'DHM Lane Closure 1WA'!$Q$11:$Q$1611,0)))),(IF((ROUNDUP((F$18*F$19/F$20)/(3600/$W69),0))=0,0,INDEX('DHM Lane Closure 1WA'!$R$11:$R$1611,MATCH(ROUNDUP((ROUNDUP((F$18*F$19/F$20)/(3600/$W69),0)),0),'DHM Lane Closure 1WA'!$Q$11:$Q$1611,0))))*F$23,ROUNDUP((F$14*1.4666/F$25)/F$23,0)*F$23+((IF((ROUNDUP((F$18*F$19/F$20)/(3600/$W69),0))=0,0,INDEX('DHM Lane Closure 1WA'!$R$11:$R$1611,MATCH(ROUNDUP((ROUNDUP((F$18*F$19/F$20)/(3600/$W69),0)),0),'DHM Lane Closure 1WA'!$Q$11:$Q$1611,0))))-ROUNDUP((F$14*1.4666/F$25)/F$23,0))*F$24))/5,0)*5)+(ROUNDUP((IF((G$14*1.4666/G$25)/G$23&gt;(IF((ROUNDUP((G$18*G$19/G$20)/(3600/$W69),0))=0,0,INDEX('DHM Lane Closure 1WA'!$R$11:$R$1611,MATCH(ROUNDUP((ROUNDUP((G$18*G$19/G$20)/(3600/$W69),0)),0),'DHM Lane Closure 1WA'!$Q$11:$Q$1611,0)))),(IF((ROUNDUP((G$18*G$19/G$20)/(3600/$W69),0))=0,0,INDEX('DHM Lane Closure 1WA'!$R$11:$R$1611,MATCH(ROUNDUP((ROUNDUP((G$18*G$19/G$20)/(3600/$W69),0)),0),'DHM Lane Closure 1WA'!$Q$11:$Q$1611,0))))*G$23,ROUNDUP((G$14*1.4666/G$25)/G$23,0)*G$23+((IF((ROUNDUP((G$18*G$19/G$20)/(3600/$W69),0))=0,0,INDEX('DHM Lane Closure 1WA'!$R$11:$R$1611,MATCH(ROUNDUP((ROUNDUP((G$18*G$19/G$20)/(3600/$W69),0)),0),'DHM Lane Closure 1WA'!$Q$11:$Q$1611,0))))-ROUNDUP((G$14*1.4666/G$25)/G$23,0))*G$24))/5,0)*5)+(ROUNDUP((IF((H$14*1.4666/H$25)/H$23&gt;(IF((ROUNDUP((H$18*H$19/H$20)/(3600/$W69),0))=0,0,INDEX('DHM Lane Closure 1WA'!$R$11:$R$1611,MATCH(ROUNDUP((ROUNDUP((H$18*H$19/H$20)/(3600/$W69),0)),0),'DHM Lane Closure 1WA'!$Q$11:$Q$1611,0)))),(IF((ROUNDUP((H$18*H$19/H$20)/(3600/$W69),0))=0,0,INDEX('DHM Lane Closure 1WA'!$R$11:$R$1611,MATCH(ROUNDUP((ROUNDUP((H$18*H$19/H$20)/(3600/$W69),0)),0),'DHM Lane Closure 1WA'!$Q$11:$Q$1611,0))))*H$23,ROUNDUP((H$14*1.4666/H$25)/H$23,0)*H$23+((IF((ROUNDUP((H$18*H$19/H$20)/(3600/$W69),0))=0,0,INDEX('DHM Lane Closure 1WA'!$R$11:$R$1611,MATCH(ROUNDUP((ROUNDUP((H$18*H$19/H$20)/(3600/$W69),0)),0),'DHM Lane Closure 1WA'!$Q$11:$Q$1611,0))))-ROUNDUP((H$14*1.4666/H$25)/H$23,0))*H$24))/5,0)*5)+(ROUNDUP((IF((I$14*1.4666/I$25)/I$23&gt;(IF((ROUNDUP((I$18*I$19/I$20)/(3600/$W69),0))=0,0,INDEX('DHM Lane Closure 1WA'!$R$11:$R$1611,MATCH(ROUNDUP((ROUNDUP((I$18*I$19/I$20)/(3600/$W69),0)),0),'DHM Lane Closure 1WA'!$Q$11:$Q$1611,0)))),(IF((ROUNDUP((I$18*I$19/I$20)/(3600/$W69),0))=0,0,INDEX('DHM Lane Closure 1WA'!$R$11:$R$1611,MATCH(ROUNDUP((ROUNDUP((I$18*I$19/I$20)/(3600/$W69),0)),0),'DHM Lane Closure 1WA'!$Q$11:$Q$1611,0))))*I$23,ROUNDUP((I$14*1.4666/I$25)/I$23,0)*I$23+((IF((ROUNDUP((I$18*I$19/I$20)/(3600/$W69),0))=0,0,INDEX('DHM Lane Closure 1WA'!$R$11:$R$1611,MATCH(ROUNDUP((ROUNDUP((I$18*I$19/I$20)/(3600/$W69),0)),0),'DHM Lane Closure 1WA'!$Q$11:$Q$1611,0))))-ROUNDUP((I$14*1.4666/I$25)/I$23,0))*I$24))/5,0)*5)+(ROUNDUP((IF((J$14*1.4666/J$25)/J$23&gt;(IF((ROUNDUP((J$18*J$19/J$20)/(3600/$W69),0))=0,0,INDEX('DHM Lane Closure 1WA'!$R$11:$R$1611,MATCH(ROUNDUP((ROUNDUP((J$18*J$19/J$20)/(3600/$W69),0)),0),'DHM Lane Closure 1WA'!$Q$11:$Q$1611,0)))),(IF((ROUNDUP((J$18*J$19/J$20)/(3600/$W69),0))=0,0,INDEX('DHM Lane Closure 1WA'!$R$11:$R$1611,MATCH(ROUNDUP((ROUNDUP((J$18*J$19/J$20)/(3600/$W69),0)),0),'DHM Lane Closure 1WA'!$Q$11:$Q$1611,0))))*J$23,ROUNDUP((J$14*1.4666/J$25)/J$23,0)*J$23+((IF((ROUNDUP((J$18*J$19/J$20)/(3600/$W69),0))=0,0,INDEX('DHM Lane Closure 1WA'!$R$11:$R$1611,MATCH(ROUNDUP((ROUNDUP((J$18*J$19/J$20)/(3600/$W69),0)),0),'DHM Lane Closure 1WA'!$Q$11:$Q$1611,0))))-ROUNDUP((J$14*1.4666/J$25)/J$23,0))*J$24))/5,0)*5)+(ROUNDUP((IF((K$14*1.4666/K$25)/K$23&gt;(IF((ROUNDUP((K$18*K$19/K$20)/(3600/$W69),0))=0,0,INDEX('DHM Lane Closure 1WA'!$R$11:$R$1611,MATCH(ROUNDUP((ROUNDUP((K$18*K$19/K$20)/(3600/$W69),0)),0),'DHM Lane Closure 1WA'!$Q$11:$Q$1611,0)))),(IF((ROUNDUP((K$18*K$19/K$20)/(3600/$W69),0))=0,0,INDEX('DHM Lane Closure 1WA'!$R$11:$R$1611,MATCH(ROUNDUP((ROUNDUP((K$18*K$19/K$20)/(3600/$W69),0)),0),'DHM Lane Closure 1WA'!$Q$11:$Q$1611,0))))*K$23,ROUNDUP((K$14*1.4666/K$25)/K$23,0)*K$23+((IF((ROUNDUP((K$18*K$19/K$20)/(3600/$W69),0))=0,0,INDEX('DHM Lane Closure 1WA'!$R$11:$R$1611,MATCH(ROUNDUP((ROUNDUP((K$18*K$19/K$20)/(3600/$W69),0)),0),'DHM Lane Closure 1WA'!$Q$11:$Q$1611,0))))-ROUNDUP((K$14*1.4666/K$25)/K$23,0))*K$24))/5,0)*5)+(ROUNDUP((IF((L$14*1.4666/L$25)/L$23&gt;(IF((ROUNDUP((L$18*L$19/L$20)/(3600/$W69),0))=0,0,INDEX('DHM Lane Closure 1WA'!$R$11:$R$1611,MATCH(ROUNDUP((ROUNDUP((L$18*L$19/L$20)/(3600/$W69),0)),0),'DHM Lane Closure 1WA'!$Q$11:$Q$1611,0)))),(IF((ROUNDUP((L$18*L$19/L$20)/(3600/$W69),0))=0,0,INDEX('DHM Lane Closure 1WA'!$R$11:$R$1611,MATCH(ROUNDUP((ROUNDUP((L$18*L$19/L$20)/(3600/$W69),0)),0),'DHM Lane Closure 1WA'!$Q$11:$Q$1611,0))))*L$23,ROUNDUP((L$14*1.4666/L$25)/L$23,0)*L$23+((IF((ROUNDUP((L$18*L$19/L$20)/(3600/$W69),0))=0,0,INDEX('DHM Lane Closure 1WA'!$R$11:$R$1611,MATCH(ROUNDUP((ROUNDUP((L$18*L$19/L$20)/(3600/$W69),0)),0),'DHM Lane Closure 1WA'!$Q$11:$Q$1611,0))))-ROUNDUP((L$14*1.4666/L$25)/L$23,0))*L$24))/5,0)*5)+(ROUNDUP((IF((M$14*1.4666/M$25)/M$23&gt;(IF((ROUNDUP((M$18*M$19/M$20)/(3600/$W69),0))=0,0,INDEX('DHM Lane Closure 1WA'!$R$11:$R$1611,MATCH(ROUNDUP((ROUNDUP((M$18*M$19/M$20)/(3600/$W69),0)),0),'DHM Lane Closure 1WA'!$Q$11:$Q$1611,0)))),(IF((ROUNDUP((M$18*M$19/M$20)/(3600/$W69),0))=0,0,INDEX('DHM Lane Closure 1WA'!$R$11:$R$1611,MATCH(ROUNDUP((ROUNDUP((M$18*M$19/M$20)/(3600/$W69),0)),0),'DHM Lane Closure 1WA'!$Q$11:$Q$1611,0))))*M$23,ROUNDUP((M$14*1.4666/M$25)/M$23,0)*M$23+((IF((ROUNDUP((M$18*M$19/M$20)/(3600/$W69),0))=0,0,INDEX('DHM Lane Closure 1WA'!$R$11:$R$1611,MATCH(ROUNDUP((ROUNDUP((M$18*M$19/M$20)/(3600/$W69),0)),0),'DHM Lane Closure 1WA'!$Q$11:$Q$1611,0))))-ROUNDUP((M$14*1.4666/M$25)/M$23,0))*M$24))/5,0)*5)+(ROUNDUP((IF((N$14*1.4666/N$25)/N$23&gt;(IF((ROUNDUP((N$18*N$19/N$20)/(3600/$W69),0))=0,0,INDEX('DHM Lane Closure 1WA'!$R$11:$R$1611,MATCH(ROUNDUP((ROUNDUP((N$18*N$19/N$20)/(3600/$W69),0)),0),'DHM Lane Closure 1WA'!$Q$11:$Q$1611,0)))),(IF((ROUNDUP((N$18*N$19/N$20)/(3600/$W69),0))=0,0,INDEX('DHM Lane Closure 1WA'!$R$11:$R$1611,MATCH(ROUNDUP((ROUNDUP((N$18*N$19/N$20)/(3600/$W69),0)),0),'DHM Lane Closure 1WA'!$Q$11:$Q$1611,0))))*N$23,ROUNDUP((N$14*1.4666/N$25)/N$23,0)*N$23+((IF((ROUNDUP((N$18*N$19/N$20)/(3600/$W69),0))=0,0,INDEX('DHM Lane Closure 1WA'!$R$11:$R$1611,MATCH(ROUNDUP((ROUNDUP((N$18*N$19/N$20)/(3600/$W69),0)),0),'DHM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525</v>
      </c>
      <c r="Y69">
        <f t="shared" si="0"/>
        <v>0.98299999999999998</v>
      </c>
    </row>
    <row r="70" spans="5:25" x14ac:dyDescent="0.25">
      <c r="E70"/>
      <c r="F70"/>
      <c r="G70"/>
      <c r="H70"/>
      <c r="I70"/>
      <c r="J70"/>
      <c r="K70"/>
      <c r="L70"/>
      <c r="M70"/>
      <c r="N70"/>
      <c r="O70"/>
      <c r="Q70">
        <v>60</v>
      </c>
      <c r="R70">
        <v>69</v>
      </c>
      <c r="W70">
        <v>600</v>
      </c>
      <c r="X70">
        <f>(ROUNDUP((IF((E$14*1.4666/E$25)/E$23&gt;(IF((ROUNDUP((E$18*E$19/E$20)/(3600/$W70),0))=0,0,INDEX('DHM Lane Closure 1WA'!$R$11:$R$1611,MATCH(ROUNDUP((ROUNDUP((E$18*E$19/E$20)/(3600/$W70),0)),0),'DHM Lane Closure 1WA'!$Q$11:$Q$1611,0)))),(IF((ROUNDUP((E$18*E$19/E$20)/(3600/$W70),0))=0,0,INDEX('DHM Lane Closure 1WA'!$R$11:$R$1611,MATCH(ROUNDUP((ROUNDUP((E$18*E$19/E$20)/(3600/$W70),0)),0),'DHM Lane Closure 1WA'!$Q$11:$Q$1611,0))))*E$23,ROUNDUP((E$14*1.4666/E$25)/E$23,0)*E$23+((IF((ROUNDUP((E$18*E$19/E$20)/(3600/$W70),0))=0,0,INDEX('DHM Lane Closure 1WA'!$R$11:$R$1611,MATCH(ROUNDUP((ROUNDUP((E$18*E$19/E$20)/(3600/$W70),0)),0),'DHM Lane Closure 1WA'!$Q$11:$Q$1611,0))))-ROUNDUP((E$14*1.4666/E$25)/E$23,0))*E$24))/5,0)*5)+(ROUNDUP((IF((F$14*1.4666/F$25)/F$23&gt;(IF((ROUNDUP((F$18*F$19/F$20)/(3600/$W70),0))=0,0,INDEX('DHM Lane Closure 1WA'!$R$11:$R$1611,MATCH(ROUNDUP((ROUNDUP((F$18*F$19/F$20)/(3600/$W70),0)),0),'DHM Lane Closure 1WA'!$Q$11:$Q$1611,0)))),(IF((ROUNDUP((F$18*F$19/F$20)/(3600/$W70),0))=0,0,INDEX('DHM Lane Closure 1WA'!$R$11:$R$1611,MATCH(ROUNDUP((ROUNDUP((F$18*F$19/F$20)/(3600/$W70),0)),0),'DHM Lane Closure 1WA'!$Q$11:$Q$1611,0))))*F$23,ROUNDUP((F$14*1.4666/F$25)/F$23,0)*F$23+((IF((ROUNDUP((F$18*F$19/F$20)/(3600/$W70),0))=0,0,INDEX('DHM Lane Closure 1WA'!$R$11:$R$1611,MATCH(ROUNDUP((ROUNDUP((F$18*F$19/F$20)/(3600/$W70),0)),0),'DHM Lane Closure 1WA'!$Q$11:$Q$1611,0))))-ROUNDUP((F$14*1.4666/F$25)/F$23,0))*F$24))/5,0)*5)+(ROUNDUP((IF((G$14*1.4666/G$25)/G$23&gt;(IF((ROUNDUP((G$18*G$19/G$20)/(3600/$W70),0))=0,0,INDEX('DHM Lane Closure 1WA'!$R$11:$R$1611,MATCH(ROUNDUP((ROUNDUP((G$18*G$19/G$20)/(3600/$W70),0)),0),'DHM Lane Closure 1WA'!$Q$11:$Q$1611,0)))),(IF((ROUNDUP((G$18*G$19/G$20)/(3600/$W70),0))=0,0,INDEX('DHM Lane Closure 1WA'!$R$11:$R$1611,MATCH(ROUNDUP((ROUNDUP((G$18*G$19/G$20)/(3600/$W70),0)),0),'DHM Lane Closure 1WA'!$Q$11:$Q$1611,0))))*G$23,ROUNDUP((G$14*1.4666/G$25)/G$23,0)*G$23+((IF((ROUNDUP((G$18*G$19/G$20)/(3600/$W70),0))=0,0,INDEX('DHM Lane Closure 1WA'!$R$11:$R$1611,MATCH(ROUNDUP((ROUNDUP((G$18*G$19/G$20)/(3600/$W70),0)),0),'DHM Lane Closure 1WA'!$Q$11:$Q$1611,0))))-ROUNDUP((G$14*1.4666/G$25)/G$23,0))*G$24))/5,0)*5)+(ROUNDUP((IF((H$14*1.4666/H$25)/H$23&gt;(IF((ROUNDUP((H$18*H$19/H$20)/(3600/$W70),0))=0,0,INDEX('DHM Lane Closure 1WA'!$R$11:$R$1611,MATCH(ROUNDUP((ROUNDUP((H$18*H$19/H$20)/(3600/$W70),0)),0),'DHM Lane Closure 1WA'!$Q$11:$Q$1611,0)))),(IF((ROUNDUP((H$18*H$19/H$20)/(3600/$W70),0))=0,0,INDEX('DHM Lane Closure 1WA'!$R$11:$R$1611,MATCH(ROUNDUP((ROUNDUP((H$18*H$19/H$20)/(3600/$W70),0)),0),'DHM Lane Closure 1WA'!$Q$11:$Q$1611,0))))*H$23,ROUNDUP((H$14*1.4666/H$25)/H$23,0)*H$23+((IF((ROUNDUP((H$18*H$19/H$20)/(3600/$W70),0))=0,0,INDEX('DHM Lane Closure 1WA'!$R$11:$R$1611,MATCH(ROUNDUP((ROUNDUP((H$18*H$19/H$20)/(3600/$W70),0)),0),'DHM Lane Closure 1WA'!$Q$11:$Q$1611,0))))-ROUNDUP((H$14*1.4666/H$25)/H$23,0))*H$24))/5,0)*5)+(ROUNDUP((IF((I$14*1.4666/I$25)/I$23&gt;(IF((ROUNDUP((I$18*I$19/I$20)/(3600/$W70),0))=0,0,INDEX('DHM Lane Closure 1WA'!$R$11:$R$1611,MATCH(ROUNDUP((ROUNDUP((I$18*I$19/I$20)/(3600/$W70),0)),0),'DHM Lane Closure 1WA'!$Q$11:$Q$1611,0)))),(IF((ROUNDUP((I$18*I$19/I$20)/(3600/$W70),0))=0,0,INDEX('DHM Lane Closure 1WA'!$R$11:$R$1611,MATCH(ROUNDUP((ROUNDUP((I$18*I$19/I$20)/(3600/$W70),0)),0),'DHM Lane Closure 1WA'!$Q$11:$Q$1611,0))))*I$23,ROUNDUP((I$14*1.4666/I$25)/I$23,0)*I$23+((IF((ROUNDUP((I$18*I$19/I$20)/(3600/$W70),0))=0,0,INDEX('DHM Lane Closure 1WA'!$R$11:$R$1611,MATCH(ROUNDUP((ROUNDUP((I$18*I$19/I$20)/(3600/$W70),0)),0),'DHM Lane Closure 1WA'!$Q$11:$Q$1611,0))))-ROUNDUP((I$14*1.4666/I$25)/I$23,0))*I$24))/5,0)*5)+(ROUNDUP((IF((J$14*1.4666/J$25)/J$23&gt;(IF((ROUNDUP((J$18*J$19/J$20)/(3600/$W70),0))=0,0,INDEX('DHM Lane Closure 1WA'!$R$11:$R$1611,MATCH(ROUNDUP((ROUNDUP((J$18*J$19/J$20)/(3600/$W70),0)),0),'DHM Lane Closure 1WA'!$Q$11:$Q$1611,0)))),(IF((ROUNDUP((J$18*J$19/J$20)/(3600/$W70),0))=0,0,INDEX('DHM Lane Closure 1WA'!$R$11:$R$1611,MATCH(ROUNDUP((ROUNDUP((J$18*J$19/J$20)/(3600/$W70),0)),0),'DHM Lane Closure 1WA'!$Q$11:$Q$1611,0))))*J$23,ROUNDUP((J$14*1.4666/J$25)/J$23,0)*J$23+((IF((ROUNDUP((J$18*J$19/J$20)/(3600/$W70),0))=0,0,INDEX('DHM Lane Closure 1WA'!$R$11:$R$1611,MATCH(ROUNDUP((ROUNDUP((J$18*J$19/J$20)/(3600/$W70),0)),0),'DHM Lane Closure 1WA'!$Q$11:$Q$1611,0))))-ROUNDUP((J$14*1.4666/J$25)/J$23,0))*J$24))/5,0)*5)+(ROUNDUP((IF((K$14*1.4666/K$25)/K$23&gt;(IF((ROUNDUP((K$18*K$19/K$20)/(3600/$W70),0))=0,0,INDEX('DHM Lane Closure 1WA'!$R$11:$R$1611,MATCH(ROUNDUP((ROUNDUP((K$18*K$19/K$20)/(3600/$W70),0)),0),'DHM Lane Closure 1WA'!$Q$11:$Q$1611,0)))),(IF((ROUNDUP((K$18*K$19/K$20)/(3600/$W70),0))=0,0,INDEX('DHM Lane Closure 1WA'!$R$11:$R$1611,MATCH(ROUNDUP((ROUNDUP((K$18*K$19/K$20)/(3600/$W70),0)),0),'DHM Lane Closure 1WA'!$Q$11:$Q$1611,0))))*K$23,ROUNDUP((K$14*1.4666/K$25)/K$23,0)*K$23+((IF((ROUNDUP((K$18*K$19/K$20)/(3600/$W70),0))=0,0,INDEX('DHM Lane Closure 1WA'!$R$11:$R$1611,MATCH(ROUNDUP((ROUNDUP((K$18*K$19/K$20)/(3600/$W70),0)),0),'DHM Lane Closure 1WA'!$Q$11:$Q$1611,0))))-ROUNDUP((K$14*1.4666/K$25)/K$23,0))*K$24))/5,0)*5)+(ROUNDUP((IF((L$14*1.4666/L$25)/L$23&gt;(IF((ROUNDUP((L$18*L$19/L$20)/(3600/$W70),0))=0,0,INDEX('DHM Lane Closure 1WA'!$R$11:$R$1611,MATCH(ROUNDUP((ROUNDUP((L$18*L$19/L$20)/(3600/$W70),0)),0),'DHM Lane Closure 1WA'!$Q$11:$Q$1611,0)))),(IF((ROUNDUP((L$18*L$19/L$20)/(3600/$W70),0))=0,0,INDEX('DHM Lane Closure 1WA'!$R$11:$R$1611,MATCH(ROUNDUP((ROUNDUP((L$18*L$19/L$20)/(3600/$W70),0)),0),'DHM Lane Closure 1WA'!$Q$11:$Q$1611,0))))*L$23,ROUNDUP((L$14*1.4666/L$25)/L$23,0)*L$23+((IF((ROUNDUP((L$18*L$19/L$20)/(3600/$W70),0))=0,0,INDEX('DHM Lane Closure 1WA'!$R$11:$R$1611,MATCH(ROUNDUP((ROUNDUP((L$18*L$19/L$20)/(3600/$W70),0)),0),'DHM Lane Closure 1WA'!$Q$11:$Q$1611,0))))-ROUNDUP((L$14*1.4666/L$25)/L$23,0))*L$24))/5,0)*5)+(ROUNDUP((IF((M$14*1.4666/M$25)/M$23&gt;(IF((ROUNDUP((M$18*M$19/M$20)/(3600/$W70),0))=0,0,INDEX('DHM Lane Closure 1WA'!$R$11:$R$1611,MATCH(ROUNDUP((ROUNDUP((M$18*M$19/M$20)/(3600/$W70),0)),0),'DHM Lane Closure 1WA'!$Q$11:$Q$1611,0)))),(IF((ROUNDUP((M$18*M$19/M$20)/(3600/$W70),0))=0,0,INDEX('DHM Lane Closure 1WA'!$R$11:$R$1611,MATCH(ROUNDUP((ROUNDUP((M$18*M$19/M$20)/(3600/$W70),0)),0),'DHM Lane Closure 1WA'!$Q$11:$Q$1611,0))))*M$23,ROUNDUP((M$14*1.4666/M$25)/M$23,0)*M$23+((IF((ROUNDUP((M$18*M$19/M$20)/(3600/$W70),0))=0,0,INDEX('DHM Lane Closure 1WA'!$R$11:$R$1611,MATCH(ROUNDUP((ROUNDUP((M$18*M$19/M$20)/(3600/$W70),0)),0),'DHM Lane Closure 1WA'!$Q$11:$Q$1611,0))))-ROUNDUP((M$14*1.4666/M$25)/M$23,0))*M$24))/5,0)*5)+(ROUNDUP((IF((N$14*1.4666/N$25)/N$23&gt;(IF((ROUNDUP((N$18*N$19/N$20)/(3600/$W70),0))=0,0,INDEX('DHM Lane Closure 1WA'!$R$11:$R$1611,MATCH(ROUNDUP((ROUNDUP((N$18*N$19/N$20)/(3600/$W70),0)),0),'DHM Lane Closure 1WA'!$Q$11:$Q$1611,0)))),(IF((ROUNDUP((N$18*N$19/N$20)/(3600/$W70),0))=0,0,INDEX('DHM Lane Closure 1WA'!$R$11:$R$1611,MATCH(ROUNDUP((ROUNDUP((N$18*N$19/N$20)/(3600/$W70),0)),0),'DHM Lane Closure 1WA'!$Q$11:$Q$1611,0))))*N$23,ROUNDUP((N$14*1.4666/N$25)/N$23,0)*N$23+((IF((ROUNDUP((N$18*N$19/N$20)/(3600/$W70),0))=0,0,INDEX('DHM Lane Closure 1WA'!$R$11:$R$1611,MATCH(ROUNDUP((ROUNDUP((N$18*N$19/N$20)/(3600/$W70),0)),0),'DHM Lane Closure 1WA'!$Q$11:$Q$1611,0))))-ROUNDUP((N$14*1.4666/N$25)/N$23,0))*N$24))/5,0)*5)+((ROUNDUP($E$12/($E$14*1.46666)/5,0)*5)+(ROUNDUP($F$12/($F$14*1.46666)/5,0)*5)+(ROUNDUP($G$12/($G$14*1.46666)/5,0)*5)+(ROUNDUP($H$12/($H$14*1.46666)/5,0)*5)+(ROUNDUP($I$12/($I$14*1.46666)/5,0)*5)+(ROUNDUP($J$12/($J$14*1.46666)/5,0)*5)+(ROUNDUP($K$12/($K$14*1.46666)/5,0)*5)+(ROUNDUP($L$12/($L$14*1.46666)/5,0)*5)+(ROUNDUP($M$12/($M$14*1.46666)/5,0)*5)+(ROUNDUP($N$12/($N$14*1.46666)/5,0)*5))</f>
        <v>525</v>
      </c>
      <c r="Y70">
        <f>ROUNDDOWN(IF(X70&gt;W70,1.5,IF(W70&gt;600,1.4,W70/600)),3)</f>
        <v>1</v>
      </c>
    </row>
    <row r="71" spans="5:25" x14ac:dyDescent="0.25">
      <c r="E71"/>
      <c r="F71"/>
      <c r="G71"/>
      <c r="H71"/>
      <c r="I71"/>
      <c r="J71"/>
      <c r="K71"/>
      <c r="L71"/>
      <c r="M71"/>
      <c r="N71"/>
      <c r="O71"/>
      <c r="Q71">
        <v>61</v>
      </c>
      <c r="R71">
        <v>70</v>
      </c>
    </row>
    <row r="72" spans="5:25" x14ac:dyDescent="0.25">
      <c r="E72"/>
      <c r="F72"/>
      <c r="G72"/>
      <c r="H72"/>
      <c r="I72"/>
      <c r="J72"/>
      <c r="K72"/>
      <c r="L72"/>
      <c r="M72"/>
      <c r="N72"/>
      <c r="O72"/>
      <c r="Q72">
        <v>62</v>
      </c>
      <c r="R72">
        <v>71</v>
      </c>
    </row>
    <row r="73" spans="5:25" x14ac:dyDescent="0.25">
      <c r="E73"/>
      <c r="F73"/>
      <c r="G73"/>
      <c r="H73"/>
      <c r="I73"/>
      <c r="J73"/>
      <c r="K73"/>
      <c r="L73"/>
      <c r="M73"/>
      <c r="N73"/>
      <c r="O73"/>
      <c r="Q73">
        <v>63</v>
      </c>
      <c r="R73">
        <v>72</v>
      </c>
    </row>
    <row r="74" spans="5:25" x14ac:dyDescent="0.25">
      <c r="E74"/>
      <c r="F74"/>
      <c r="G74"/>
      <c r="H74"/>
      <c r="I74"/>
      <c r="J74"/>
      <c r="K74"/>
      <c r="L74"/>
      <c r="M74"/>
      <c r="N74"/>
      <c r="O74"/>
      <c r="Q74">
        <v>64</v>
      </c>
      <c r="R74">
        <v>73</v>
      </c>
    </row>
    <row r="75" spans="5:25" x14ac:dyDescent="0.25">
      <c r="E75"/>
      <c r="F75"/>
      <c r="G75"/>
      <c r="H75"/>
      <c r="I75"/>
      <c r="J75"/>
      <c r="K75"/>
      <c r="L75"/>
      <c r="M75"/>
      <c r="N75"/>
      <c r="O75"/>
      <c r="Q75">
        <v>65</v>
      </c>
      <c r="R75">
        <v>74</v>
      </c>
    </row>
    <row r="76" spans="5:25" x14ac:dyDescent="0.25">
      <c r="E76"/>
      <c r="F76"/>
      <c r="G76"/>
      <c r="H76"/>
      <c r="I76"/>
      <c r="J76"/>
      <c r="K76"/>
      <c r="L76"/>
      <c r="M76"/>
      <c r="N76"/>
      <c r="O76"/>
      <c r="Q76">
        <v>66</v>
      </c>
      <c r="R76">
        <v>76</v>
      </c>
    </row>
    <row r="77" spans="5:25" x14ac:dyDescent="0.25">
      <c r="E77"/>
      <c r="F77"/>
      <c r="G77"/>
      <c r="H77"/>
      <c r="I77"/>
      <c r="J77"/>
      <c r="K77"/>
      <c r="L77"/>
      <c r="M77"/>
      <c r="N77"/>
      <c r="O77"/>
      <c r="Q77">
        <v>67</v>
      </c>
      <c r="R77">
        <v>77</v>
      </c>
    </row>
    <row r="78" spans="5:25" x14ac:dyDescent="0.25">
      <c r="E78"/>
      <c r="F78"/>
      <c r="G78"/>
      <c r="H78"/>
      <c r="I78"/>
      <c r="J78"/>
      <c r="K78"/>
      <c r="L78"/>
      <c r="M78"/>
      <c r="N78"/>
      <c r="O78"/>
      <c r="Q78">
        <v>68</v>
      </c>
      <c r="R78">
        <v>78</v>
      </c>
    </row>
    <row r="79" spans="5:25" x14ac:dyDescent="0.25">
      <c r="E79"/>
      <c r="F79"/>
      <c r="G79"/>
      <c r="H79"/>
      <c r="I79"/>
      <c r="J79"/>
      <c r="K79"/>
      <c r="L79"/>
      <c r="M79"/>
      <c r="N79"/>
      <c r="O79"/>
      <c r="Q79">
        <v>69</v>
      </c>
      <c r="R79">
        <v>79</v>
      </c>
    </row>
    <row r="80" spans="5:25" x14ac:dyDescent="0.25">
      <c r="E80"/>
      <c r="F80"/>
      <c r="G80"/>
      <c r="H80"/>
      <c r="I80"/>
      <c r="J80"/>
      <c r="K80"/>
      <c r="L80"/>
      <c r="M80"/>
      <c r="N80"/>
      <c r="O80"/>
      <c r="Q80">
        <v>70</v>
      </c>
      <c r="R80">
        <v>80</v>
      </c>
    </row>
    <row r="81" spans="5:18" x14ac:dyDescent="0.25">
      <c r="E81"/>
      <c r="F81"/>
      <c r="G81"/>
      <c r="H81"/>
      <c r="I81"/>
      <c r="J81"/>
      <c r="K81"/>
      <c r="L81"/>
      <c r="M81"/>
      <c r="N81"/>
      <c r="O81"/>
      <c r="Q81">
        <v>71</v>
      </c>
      <c r="R81">
        <v>81</v>
      </c>
    </row>
    <row r="82" spans="5:18" x14ac:dyDescent="0.25">
      <c r="E82"/>
      <c r="F82"/>
      <c r="G82"/>
      <c r="H82"/>
      <c r="I82"/>
      <c r="J82"/>
      <c r="K82"/>
      <c r="L82"/>
      <c r="M82"/>
      <c r="N82"/>
      <c r="O82"/>
      <c r="Q82">
        <v>72</v>
      </c>
      <c r="R82">
        <v>82</v>
      </c>
    </row>
    <row r="83" spans="5:18" x14ac:dyDescent="0.25">
      <c r="E83"/>
      <c r="F83"/>
      <c r="G83"/>
      <c r="H83"/>
      <c r="I83"/>
      <c r="J83"/>
      <c r="K83"/>
      <c r="L83"/>
      <c r="M83"/>
      <c r="N83"/>
      <c r="O83"/>
      <c r="Q83">
        <v>73</v>
      </c>
      <c r="R83">
        <v>83</v>
      </c>
    </row>
    <row r="84" spans="5:18" x14ac:dyDescent="0.25">
      <c r="E84"/>
      <c r="F84"/>
      <c r="G84"/>
      <c r="H84"/>
      <c r="I84"/>
      <c r="J84"/>
      <c r="K84"/>
      <c r="L84"/>
      <c r="M84"/>
      <c r="N84"/>
      <c r="O84"/>
      <c r="Q84">
        <v>74</v>
      </c>
      <c r="R84">
        <v>84</v>
      </c>
    </row>
    <row r="85" spans="5:18" x14ac:dyDescent="0.25">
      <c r="E85"/>
      <c r="F85"/>
      <c r="G85"/>
      <c r="H85"/>
      <c r="I85"/>
      <c r="J85"/>
      <c r="K85"/>
      <c r="L85"/>
      <c r="M85"/>
      <c r="N85"/>
      <c r="O85"/>
      <c r="Q85">
        <v>75</v>
      </c>
      <c r="R85">
        <v>85</v>
      </c>
    </row>
    <row r="86" spans="5:18" x14ac:dyDescent="0.25">
      <c r="E86"/>
      <c r="F86"/>
      <c r="G86"/>
      <c r="H86"/>
      <c r="I86"/>
      <c r="J86"/>
      <c r="K86"/>
      <c r="L86"/>
      <c r="M86"/>
      <c r="N86"/>
      <c r="O86"/>
      <c r="Q86">
        <v>76</v>
      </c>
      <c r="R86">
        <v>86</v>
      </c>
    </row>
    <row r="87" spans="5:18" x14ac:dyDescent="0.25">
      <c r="E87"/>
      <c r="F87"/>
      <c r="G87"/>
      <c r="H87"/>
      <c r="I87"/>
      <c r="J87"/>
      <c r="K87"/>
      <c r="L87"/>
      <c r="M87"/>
      <c r="N87"/>
      <c r="O87"/>
      <c r="Q87">
        <v>77</v>
      </c>
      <c r="R87">
        <v>87</v>
      </c>
    </row>
    <row r="88" spans="5:18" x14ac:dyDescent="0.25">
      <c r="E88"/>
      <c r="F88"/>
      <c r="G88"/>
      <c r="H88"/>
      <c r="I88"/>
      <c r="J88"/>
      <c r="K88"/>
      <c r="L88"/>
      <c r="M88"/>
      <c r="N88"/>
      <c r="O88"/>
      <c r="Q88">
        <v>78</v>
      </c>
      <c r="R88">
        <v>88</v>
      </c>
    </row>
    <row r="89" spans="5:18" x14ac:dyDescent="0.25">
      <c r="E89"/>
      <c r="F89"/>
      <c r="G89"/>
      <c r="H89"/>
      <c r="I89"/>
      <c r="J89"/>
      <c r="K89"/>
      <c r="L89"/>
      <c r="M89"/>
      <c r="N89"/>
      <c r="O89"/>
      <c r="Q89">
        <v>79</v>
      </c>
      <c r="R89">
        <v>89</v>
      </c>
    </row>
    <row r="90" spans="5:18" x14ac:dyDescent="0.25">
      <c r="E90"/>
      <c r="F90"/>
      <c r="G90"/>
      <c r="H90"/>
      <c r="I90"/>
      <c r="J90"/>
      <c r="K90"/>
      <c r="L90"/>
      <c r="M90"/>
      <c r="N90"/>
      <c r="O90"/>
      <c r="Q90">
        <v>80</v>
      </c>
      <c r="R90">
        <v>91</v>
      </c>
    </row>
    <row r="91" spans="5:18" x14ac:dyDescent="0.25">
      <c r="E91"/>
      <c r="F91"/>
      <c r="G91"/>
      <c r="H91"/>
      <c r="I91"/>
      <c r="J91"/>
      <c r="K91"/>
      <c r="L91"/>
      <c r="M91"/>
      <c r="N91"/>
      <c r="O91"/>
      <c r="Q91">
        <v>81</v>
      </c>
      <c r="R91">
        <v>92</v>
      </c>
    </row>
    <row r="92" spans="5:18" x14ac:dyDescent="0.25">
      <c r="E92"/>
      <c r="F92"/>
      <c r="G92"/>
      <c r="H92"/>
      <c r="I92"/>
      <c r="J92"/>
      <c r="K92"/>
      <c r="L92"/>
      <c r="M92"/>
      <c r="N92"/>
      <c r="O92"/>
      <c r="Q92">
        <v>82</v>
      </c>
      <c r="R92">
        <v>93</v>
      </c>
    </row>
    <row r="93" spans="5:18" x14ac:dyDescent="0.25">
      <c r="E93"/>
      <c r="F93"/>
      <c r="G93"/>
      <c r="H93"/>
      <c r="I93"/>
      <c r="J93"/>
      <c r="K93"/>
      <c r="L93"/>
      <c r="M93"/>
      <c r="N93"/>
      <c r="O93"/>
      <c r="Q93">
        <v>83</v>
      </c>
      <c r="R93">
        <v>94</v>
      </c>
    </row>
    <row r="94" spans="5:18" x14ac:dyDescent="0.25">
      <c r="E94"/>
      <c r="F94"/>
      <c r="G94"/>
      <c r="H94"/>
      <c r="I94"/>
      <c r="J94"/>
      <c r="K94"/>
      <c r="L94"/>
      <c r="M94"/>
      <c r="N94"/>
      <c r="O94"/>
      <c r="Q94">
        <v>84</v>
      </c>
      <c r="R94">
        <v>95</v>
      </c>
    </row>
    <row r="95" spans="5:18" x14ac:dyDescent="0.25">
      <c r="E95"/>
      <c r="F95"/>
      <c r="G95"/>
      <c r="H95"/>
      <c r="I95"/>
      <c r="J95"/>
      <c r="K95"/>
      <c r="L95"/>
      <c r="M95"/>
      <c r="N95"/>
      <c r="O95"/>
      <c r="Q95">
        <v>85</v>
      </c>
      <c r="R95">
        <v>96</v>
      </c>
    </row>
    <row r="96" spans="5:18" x14ac:dyDescent="0.25">
      <c r="E96"/>
      <c r="F96"/>
      <c r="G96"/>
      <c r="H96"/>
      <c r="I96"/>
      <c r="J96"/>
      <c r="K96"/>
      <c r="L96"/>
      <c r="M96"/>
      <c r="N96"/>
      <c r="O96"/>
      <c r="Q96">
        <v>86</v>
      </c>
      <c r="R96">
        <v>97</v>
      </c>
    </row>
    <row r="97" spans="5:18" x14ac:dyDescent="0.25">
      <c r="E97"/>
      <c r="F97"/>
      <c r="G97"/>
      <c r="H97"/>
      <c r="I97"/>
      <c r="J97"/>
      <c r="K97"/>
      <c r="L97"/>
      <c r="M97"/>
      <c r="N97"/>
      <c r="O97"/>
      <c r="Q97">
        <v>87</v>
      </c>
      <c r="R97">
        <v>98</v>
      </c>
    </row>
    <row r="98" spans="5:18" x14ac:dyDescent="0.25">
      <c r="E98"/>
      <c r="F98"/>
      <c r="G98"/>
      <c r="H98"/>
      <c r="I98"/>
      <c r="J98"/>
      <c r="K98"/>
      <c r="L98"/>
      <c r="M98"/>
      <c r="N98"/>
      <c r="O98"/>
      <c r="Q98">
        <v>88</v>
      </c>
      <c r="R98">
        <v>99</v>
      </c>
    </row>
    <row r="99" spans="5:18" x14ac:dyDescent="0.25">
      <c r="E99"/>
      <c r="F99"/>
      <c r="G99"/>
      <c r="H99"/>
      <c r="I99"/>
      <c r="J99"/>
      <c r="K99"/>
      <c r="L99"/>
      <c r="M99"/>
      <c r="N99"/>
      <c r="O99"/>
      <c r="Q99">
        <v>89</v>
      </c>
      <c r="R99">
        <v>100</v>
      </c>
    </row>
    <row r="100" spans="5:18" x14ac:dyDescent="0.25">
      <c r="E100"/>
      <c r="F100"/>
      <c r="G100"/>
      <c r="H100"/>
      <c r="I100"/>
      <c r="J100"/>
      <c r="K100"/>
      <c r="L100"/>
      <c r="M100"/>
      <c r="N100"/>
      <c r="O100"/>
      <c r="Q100">
        <v>90</v>
      </c>
      <c r="R100">
        <v>101</v>
      </c>
    </row>
    <row r="101" spans="5:18" x14ac:dyDescent="0.25">
      <c r="E101"/>
      <c r="F101"/>
      <c r="G101"/>
      <c r="H101"/>
      <c r="I101"/>
      <c r="J101"/>
      <c r="K101"/>
      <c r="L101"/>
      <c r="M101"/>
      <c r="N101"/>
      <c r="O101"/>
      <c r="Q101">
        <v>91</v>
      </c>
      <c r="R101">
        <v>102</v>
      </c>
    </row>
    <row r="102" spans="5:18" x14ac:dyDescent="0.25">
      <c r="E102"/>
      <c r="F102"/>
      <c r="G102"/>
      <c r="H102"/>
      <c r="I102"/>
      <c r="J102"/>
      <c r="K102"/>
      <c r="L102"/>
      <c r="M102"/>
      <c r="N102"/>
      <c r="O102"/>
      <c r="Q102">
        <v>92</v>
      </c>
      <c r="R102">
        <v>103</v>
      </c>
    </row>
    <row r="103" spans="5:18" x14ac:dyDescent="0.25">
      <c r="E103"/>
      <c r="F103"/>
      <c r="G103"/>
      <c r="H103"/>
      <c r="I103"/>
      <c r="J103"/>
      <c r="K103"/>
      <c r="L103"/>
      <c r="M103"/>
      <c r="N103"/>
      <c r="O103"/>
      <c r="Q103">
        <v>93</v>
      </c>
      <c r="R103">
        <v>104</v>
      </c>
    </row>
    <row r="104" spans="5:18" x14ac:dyDescent="0.25">
      <c r="E104"/>
      <c r="F104"/>
      <c r="G104"/>
      <c r="H104"/>
      <c r="I104"/>
      <c r="J104"/>
      <c r="K104"/>
      <c r="L104"/>
      <c r="M104"/>
      <c r="N104"/>
      <c r="O104"/>
      <c r="Q104">
        <v>94</v>
      </c>
      <c r="R104">
        <v>106</v>
      </c>
    </row>
    <row r="105" spans="5:18" x14ac:dyDescent="0.25">
      <c r="E105"/>
      <c r="F105"/>
      <c r="G105"/>
      <c r="H105"/>
      <c r="I105"/>
      <c r="J105"/>
      <c r="K105"/>
      <c r="L105"/>
      <c r="M105"/>
      <c r="N105"/>
      <c r="O105"/>
      <c r="Q105">
        <v>95</v>
      </c>
      <c r="R105">
        <v>107</v>
      </c>
    </row>
    <row r="106" spans="5:18" x14ac:dyDescent="0.25">
      <c r="E106"/>
      <c r="F106"/>
      <c r="G106"/>
      <c r="H106"/>
      <c r="I106"/>
      <c r="J106"/>
      <c r="K106"/>
      <c r="L106"/>
      <c r="M106"/>
      <c r="N106"/>
      <c r="O106"/>
      <c r="Q106">
        <v>96</v>
      </c>
      <c r="R106">
        <v>108</v>
      </c>
    </row>
    <row r="107" spans="5:18" x14ac:dyDescent="0.25">
      <c r="E107"/>
      <c r="F107"/>
      <c r="G107"/>
      <c r="H107"/>
      <c r="I107"/>
      <c r="J107"/>
      <c r="K107"/>
      <c r="L107"/>
      <c r="M107"/>
      <c r="N107"/>
      <c r="O107"/>
      <c r="Q107">
        <v>97</v>
      </c>
      <c r="R107">
        <v>109</v>
      </c>
    </row>
    <row r="108" spans="5:18" x14ac:dyDescent="0.25">
      <c r="E108"/>
      <c r="F108"/>
      <c r="G108"/>
      <c r="H108"/>
      <c r="I108"/>
      <c r="J108"/>
      <c r="K108"/>
      <c r="L108"/>
      <c r="M108"/>
      <c r="N108"/>
      <c r="O108"/>
      <c r="Q108">
        <v>98</v>
      </c>
      <c r="R108">
        <v>110</v>
      </c>
    </row>
    <row r="109" spans="5:18" x14ac:dyDescent="0.25">
      <c r="E109"/>
      <c r="F109"/>
      <c r="G109"/>
      <c r="H109"/>
      <c r="I109"/>
      <c r="J109"/>
      <c r="K109"/>
      <c r="L109"/>
      <c r="M109"/>
      <c r="N109"/>
      <c r="O109"/>
      <c r="Q109">
        <v>99</v>
      </c>
      <c r="R109">
        <v>111</v>
      </c>
    </row>
    <row r="110" spans="5:18" x14ac:dyDescent="0.25">
      <c r="E110"/>
      <c r="F110"/>
      <c r="G110"/>
      <c r="H110"/>
      <c r="I110"/>
      <c r="J110"/>
      <c r="K110"/>
      <c r="L110"/>
      <c r="M110"/>
      <c r="N110"/>
      <c r="O110"/>
      <c r="Q110">
        <v>100</v>
      </c>
      <c r="R110">
        <v>112</v>
      </c>
    </row>
    <row r="111" spans="5:18" x14ac:dyDescent="0.25">
      <c r="E111"/>
      <c r="F111"/>
      <c r="G111"/>
      <c r="H111"/>
      <c r="I111"/>
      <c r="J111"/>
      <c r="K111"/>
      <c r="L111"/>
      <c r="M111"/>
      <c r="N111"/>
      <c r="O111"/>
      <c r="Q111">
        <v>101</v>
      </c>
      <c r="R111">
        <v>113</v>
      </c>
    </row>
    <row r="112" spans="5:18" x14ac:dyDescent="0.25">
      <c r="E112"/>
      <c r="F112"/>
      <c r="G112"/>
      <c r="H112"/>
      <c r="I112"/>
      <c r="J112"/>
      <c r="K112"/>
      <c r="L112"/>
      <c r="M112"/>
      <c r="N112"/>
      <c r="O112"/>
      <c r="Q112">
        <v>102</v>
      </c>
      <c r="R112">
        <v>114</v>
      </c>
    </row>
    <row r="113" spans="5:18" x14ac:dyDescent="0.25">
      <c r="E113"/>
      <c r="F113"/>
      <c r="G113"/>
      <c r="H113"/>
      <c r="I113"/>
      <c r="J113"/>
      <c r="K113"/>
      <c r="L113"/>
      <c r="M113"/>
      <c r="N113"/>
      <c r="O113"/>
      <c r="Q113">
        <v>103</v>
      </c>
      <c r="R113">
        <v>115</v>
      </c>
    </row>
    <row r="114" spans="5:18" x14ac:dyDescent="0.25">
      <c r="E114"/>
      <c r="F114"/>
      <c r="G114"/>
      <c r="H114"/>
      <c r="I114"/>
      <c r="J114"/>
      <c r="K114"/>
      <c r="L114"/>
      <c r="M114"/>
      <c r="N114"/>
      <c r="O114"/>
      <c r="Q114">
        <v>104</v>
      </c>
      <c r="R114">
        <v>116</v>
      </c>
    </row>
    <row r="115" spans="5:18" x14ac:dyDescent="0.25">
      <c r="E115"/>
      <c r="F115"/>
      <c r="G115"/>
      <c r="H115"/>
      <c r="I115"/>
      <c r="J115"/>
      <c r="K115"/>
      <c r="L115"/>
      <c r="M115"/>
      <c r="N115"/>
      <c r="O115"/>
      <c r="Q115">
        <v>105</v>
      </c>
      <c r="R115">
        <v>117</v>
      </c>
    </row>
    <row r="116" spans="5:18" x14ac:dyDescent="0.25">
      <c r="E116"/>
      <c r="F116"/>
      <c r="G116"/>
      <c r="H116"/>
      <c r="I116"/>
      <c r="J116"/>
      <c r="K116"/>
      <c r="L116"/>
      <c r="M116"/>
      <c r="N116"/>
      <c r="O116"/>
      <c r="Q116">
        <v>106</v>
      </c>
      <c r="R116">
        <v>118</v>
      </c>
    </row>
    <row r="117" spans="5:18" x14ac:dyDescent="0.25">
      <c r="E117"/>
      <c r="F117"/>
      <c r="G117"/>
      <c r="H117"/>
      <c r="I117"/>
      <c r="J117"/>
      <c r="K117"/>
      <c r="L117"/>
      <c r="M117"/>
      <c r="N117"/>
      <c r="O117"/>
      <c r="Q117">
        <v>107</v>
      </c>
      <c r="R117">
        <v>119</v>
      </c>
    </row>
    <row r="118" spans="5:18" x14ac:dyDescent="0.25">
      <c r="E118"/>
      <c r="F118"/>
      <c r="G118"/>
      <c r="H118"/>
      <c r="I118"/>
      <c r="J118"/>
      <c r="K118"/>
      <c r="L118"/>
      <c r="M118"/>
      <c r="N118"/>
      <c r="O118"/>
      <c r="Q118">
        <v>108</v>
      </c>
      <c r="R118">
        <v>120</v>
      </c>
    </row>
    <row r="119" spans="5:18" x14ac:dyDescent="0.25">
      <c r="E119"/>
      <c r="F119"/>
      <c r="G119"/>
      <c r="H119"/>
      <c r="I119"/>
      <c r="J119"/>
      <c r="K119"/>
      <c r="L119"/>
      <c r="M119"/>
      <c r="N119"/>
      <c r="O119"/>
      <c r="Q119">
        <v>109</v>
      </c>
      <c r="R119">
        <v>121</v>
      </c>
    </row>
    <row r="120" spans="5:18" x14ac:dyDescent="0.25">
      <c r="E120"/>
      <c r="F120"/>
      <c r="G120"/>
      <c r="H120"/>
      <c r="I120"/>
      <c r="J120"/>
      <c r="K120"/>
      <c r="L120"/>
      <c r="M120"/>
      <c r="N120"/>
      <c r="O120"/>
      <c r="Q120">
        <v>110</v>
      </c>
      <c r="R120">
        <v>123</v>
      </c>
    </row>
    <row r="121" spans="5:18" x14ac:dyDescent="0.25">
      <c r="E121"/>
      <c r="F121"/>
      <c r="G121"/>
      <c r="H121"/>
      <c r="I121"/>
      <c r="J121"/>
      <c r="K121"/>
      <c r="L121"/>
      <c r="M121"/>
      <c r="N121"/>
      <c r="O121"/>
      <c r="Q121">
        <v>111</v>
      </c>
      <c r="R121">
        <v>124</v>
      </c>
    </row>
    <row r="122" spans="5:18" x14ac:dyDescent="0.25">
      <c r="E122"/>
      <c r="F122"/>
      <c r="G122"/>
      <c r="H122"/>
      <c r="I122"/>
      <c r="J122"/>
      <c r="K122"/>
      <c r="L122"/>
      <c r="M122"/>
      <c r="N122"/>
      <c r="O122"/>
      <c r="Q122">
        <v>112</v>
      </c>
      <c r="R122">
        <v>125</v>
      </c>
    </row>
    <row r="123" spans="5:18" x14ac:dyDescent="0.25">
      <c r="E123"/>
      <c r="F123"/>
      <c r="G123"/>
      <c r="H123"/>
      <c r="I123"/>
      <c r="J123"/>
      <c r="K123"/>
      <c r="L123"/>
      <c r="M123"/>
      <c r="N123"/>
      <c r="O123"/>
      <c r="Q123">
        <v>113</v>
      </c>
      <c r="R123">
        <v>126</v>
      </c>
    </row>
    <row r="124" spans="5:18" x14ac:dyDescent="0.25">
      <c r="E124"/>
      <c r="F124"/>
      <c r="G124"/>
      <c r="H124"/>
      <c r="I124"/>
      <c r="J124"/>
      <c r="K124"/>
      <c r="L124"/>
      <c r="M124"/>
      <c r="N124"/>
      <c r="O124"/>
      <c r="Q124">
        <v>114</v>
      </c>
      <c r="R124">
        <v>127</v>
      </c>
    </row>
    <row r="125" spans="5:18" x14ac:dyDescent="0.25">
      <c r="E125"/>
      <c r="F125"/>
      <c r="G125"/>
      <c r="H125"/>
      <c r="I125"/>
      <c r="J125"/>
      <c r="K125"/>
      <c r="L125"/>
      <c r="M125"/>
      <c r="N125"/>
      <c r="O125"/>
      <c r="Q125">
        <v>115</v>
      </c>
      <c r="R125">
        <v>128</v>
      </c>
    </row>
    <row r="126" spans="5:18" x14ac:dyDescent="0.25">
      <c r="E126"/>
      <c r="F126"/>
      <c r="G126"/>
      <c r="H126"/>
      <c r="I126"/>
      <c r="J126"/>
      <c r="K126"/>
      <c r="L126"/>
      <c r="M126"/>
      <c r="N126"/>
      <c r="O126"/>
      <c r="Q126">
        <v>116</v>
      </c>
      <c r="R126">
        <v>129</v>
      </c>
    </row>
    <row r="127" spans="5:18" x14ac:dyDescent="0.25">
      <c r="E127"/>
      <c r="F127"/>
      <c r="G127"/>
      <c r="H127"/>
      <c r="I127"/>
      <c r="J127"/>
      <c r="K127"/>
      <c r="L127"/>
      <c r="M127"/>
      <c r="N127"/>
      <c r="O127"/>
      <c r="Q127">
        <v>117</v>
      </c>
      <c r="R127">
        <v>130</v>
      </c>
    </row>
    <row r="128" spans="5:18" x14ac:dyDescent="0.25">
      <c r="E128"/>
      <c r="F128"/>
      <c r="G128"/>
      <c r="H128"/>
      <c r="I128"/>
      <c r="J128"/>
      <c r="K128"/>
      <c r="L128"/>
      <c r="M128"/>
      <c r="N128"/>
      <c r="O128"/>
      <c r="Q128">
        <v>118</v>
      </c>
      <c r="R128">
        <v>131</v>
      </c>
    </row>
    <row r="129" spans="5:18" x14ac:dyDescent="0.25">
      <c r="E129"/>
      <c r="F129"/>
      <c r="G129"/>
      <c r="H129"/>
      <c r="I129"/>
      <c r="J129"/>
      <c r="K129"/>
      <c r="L129"/>
      <c r="M129"/>
      <c r="N129"/>
      <c r="O129"/>
      <c r="Q129">
        <v>119</v>
      </c>
      <c r="R129">
        <v>132</v>
      </c>
    </row>
    <row r="130" spans="5:18" x14ac:dyDescent="0.25">
      <c r="E130"/>
      <c r="F130"/>
      <c r="G130"/>
      <c r="H130"/>
      <c r="I130"/>
      <c r="J130"/>
      <c r="K130"/>
      <c r="L130"/>
      <c r="M130"/>
      <c r="N130"/>
      <c r="O130"/>
      <c r="Q130">
        <v>120</v>
      </c>
      <c r="R130">
        <v>133</v>
      </c>
    </row>
    <row r="131" spans="5:18" x14ac:dyDescent="0.25">
      <c r="E131"/>
      <c r="F131"/>
      <c r="G131"/>
      <c r="H131"/>
      <c r="I131"/>
      <c r="J131"/>
      <c r="K131"/>
      <c r="L131"/>
      <c r="M131"/>
      <c r="N131"/>
      <c r="O131"/>
      <c r="Q131">
        <v>121</v>
      </c>
      <c r="R131">
        <v>134</v>
      </c>
    </row>
    <row r="132" spans="5:18" x14ac:dyDescent="0.25">
      <c r="E132"/>
      <c r="F132"/>
      <c r="G132"/>
      <c r="H132"/>
      <c r="I132"/>
      <c r="J132"/>
      <c r="K132"/>
      <c r="L132"/>
      <c r="M132"/>
      <c r="N132"/>
      <c r="O132"/>
      <c r="Q132">
        <v>122</v>
      </c>
      <c r="R132">
        <v>135</v>
      </c>
    </row>
    <row r="133" spans="5:18" x14ac:dyDescent="0.25">
      <c r="E133"/>
      <c r="F133"/>
      <c r="G133"/>
      <c r="H133"/>
      <c r="I133"/>
      <c r="J133"/>
      <c r="K133"/>
      <c r="L133"/>
      <c r="M133"/>
      <c r="N133"/>
      <c r="O133"/>
      <c r="Q133">
        <v>123</v>
      </c>
      <c r="R133">
        <v>136</v>
      </c>
    </row>
    <row r="134" spans="5:18" x14ac:dyDescent="0.25">
      <c r="Q134">
        <v>124</v>
      </c>
      <c r="R134">
        <v>137</v>
      </c>
    </row>
    <row r="135" spans="5:18" x14ac:dyDescent="0.25">
      <c r="Q135">
        <v>125</v>
      </c>
      <c r="R135">
        <v>138</v>
      </c>
    </row>
    <row r="136" spans="5:18" x14ac:dyDescent="0.25">
      <c r="Q136">
        <v>126</v>
      </c>
      <c r="R136">
        <v>139</v>
      </c>
    </row>
    <row r="137" spans="5:18" x14ac:dyDescent="0.25">
      <c r="Q137">
        <v>127</v>
      </c>
      <c r="R137">
        <v>141</v>
      </c>
    </row>
    <row r="138" spans="5:18" x14ac:dyDescent="0.25">
      <c r="Q138">
        <v>128</v>
      </c>
      <c r="R138">
        <v>142</v>
      </c>
    </row>
    <row r="139" spans="5:18" x14ac:dyDescent="0.25">
      <c r="Q139">
        <v>129</v>
      </c>
      <c r="R139">
        <v>143</v>
      </c>
    </row>
    <row r="140" spans="5:18" x14ac:dyDescent="0.25">
      <c r="Q140">
        <v>130</v>
      </c>
      <c r="R140">
        <v>144</v>
      </c>
    </row>
    <row r="141" spans="5:18" x14ac:dyDescent="0.25">
      <c r="Q141">
        <v>131</v>
      </c>
      <c r="R141">
        <v>145</v>
      </c>
    </row>
    <row r="142" spans="5:18" x14ac:dyDescent="0.25">
      <c r="Q142">
        <v>132</v>
      </c>
      <c r="R142">
        <v>146</v>
      </c>
    </row>
    <row r="143" spans="5:18" x14ac:dyDescent="0.25">
      <c r="Q143">
        <v>133</v>
      </c>
      <c r="R143">
        <v>147</v>
      </c>
    </row>
    <row r="144" spans="5:18" x14ac:dyDescent="0.25">
      <c r="Q144">
        <v>134</v>
      </c>
      <c r="R144">
        <v>148</v>
      </c>
    </row>
    <row r="145" spans="17:18" x14ac:dyDescent="0.25">
      <c r="Q145">
        <v>135</v>
      </c>
      <c r="R145">
        <v>149</v>
      </c>
    </row>
    <row r="146" spans="17:18" x14ac:dyDescent="0.25">
      <c r="Q146">
        <v>136</v>
      </c>
      <c r="R146">
        <v>150</v>
      </c>
    </row>
    <row r="147" spans="17:18" x14ac:dyDescent="0.25">
      <c r="Q147">
        <v>137</v>
      </c>
      <c r="R147">
        <v>151</v>
      </c>
    </row>
    <row r="148" spans="17:18" x14ac:dyDescent="0.25">
      <c r="Q148">
        <v>138</v>
      </c>
      <c r="R148">
        <v>152</v>
      </c>
    </row>
    <row r="149" spans="17:18" x14ac:dyDescent="0.25">
      <c r="Q149">
        <v>139</v>
      </c>
      <c r="R149">
        <v>153</v>
      </c>
    </row>
    <row r="150" spans="17:18" x14ac:dyDescent="0.25">
      <c r="Q150">
        <v>140</v>
      </c>
      <c r="R150">
        <v>154</v>
      </c>
    </row>
    <row r="151" spans="17:18" x14ac:dyDescent="0.25">
      <c r="Q151">
        <v>141</v>
      </c>
      <c r="R151">
        <v>155</v>
      </c>
    </row>
    <row r="152" spans="17:18" x14ac:dyDescent="0.25">
      <c r="Q152">
        <v>142</v>
      </c>
      <c r="R152">
        <v>156</v>
      </c>
    </row>
    <row r="153" spans="17:18" x14ac:dyDescent="0.25">
      <c r="Q153">
        <v>143</v>
      </c>
      <c r="R153">
        <v>157</v>
      </c>
    </row>
    <row r="154" spans="17:18" x14ac:dyDescent="0.25">
      <c r="Q154">
        <v>144</v>
      </c>
      <c r="R154">
        <v>158</v>
      </c>
    </row>
    <row r="155" spans="17:18" x14ac:dyDescent="0.25">
      <c r="Q155">
        <v>145</v>
      </c>
      <c r="R155">
        <v>160</v>
      </c>
    </row>
    <row r="156" spans="17:18" x14ac:dyDescent="0.25">
      <c r="Q156">
        <v>146</v>
      </c>
      <c r="R156">
        <v>161</v>
      </c>
    </row>
    <row r="157" spans="17:18" x14ac:dyDescent="0.25">
      <c r="Q157">
        <v>147</v>
      </c>
      <c r="R157">
        <v>162</v>
      </c>
    </row>
    <row r="158" spans="17:18" x14ac:dyDescent="0.25">
      <c r="Q158">
        <v>148</v>
      </c>
      <c r="R158">
        <v>163</v>
      </c>
    </row>
    <row r="159" spans="17:18" x14ac:dyDescent="0.25">
      <c r="Q159">
        <v>149</v>
      </c>
      <c r="R159">
        <v>164</v>
      </c>
    </row>
    <row r="160" spans="17:18" x14ac:dyDescent="0.25">
      <c r="Q160">
        <v>150</v>
      </c>
      <c r="R160">
        <v>165</v>
      </c>
    </row>
    <row r="161" spans="17:18" x14ac:dyDescent="0.25">
      <c r="Q161">
        <v>151</v>
      </c>
      <c r="R161">
        <v>166</v>
      </c>
    </row>
    <row r="162" spans="17:18" x14ac:dyDescent="0.25">
      <c r="Q162">
        <v>152</v>
      </c>
      <c r="R162">
        <v>167</v>
      </c>
    </row>
    <row r="163" spans="17:18" x14ac:dyDescent="0.25">
      <c r="Q163">
        <v>153</v>
      </c>
      <c r="R163">
        <v>168</v>
      </c>
    </row>
    <row r="164" spans="17:18" x14ac:dyDescent="0.25">
      <c r="Q164">
        <v>154</v>
      </c>
      <c r="R164">
        <v>169</v>
      </c>
    </row>
    <row r="165" spans="17:18" x14ac:dyDescent="0.25">
      <c r="Q165">
        <v>155</v>
      </c>
      <c r="R165">
        <v>170</v>
      </c>
    </row>
    <row r="166" spans="17:18" x14ac:dyDescent="0.25">
      <c r="Q166">
        <v>156</v>
      </c>
      <c r="R166">
        <v>171</v>
      </c>
    </row>
    <row r="167" spans="17:18" x14ac:dyDescent="0.25">
      <c r="Q167">
        <v>157</v>
      </c>
      <c r="R167">
        <v>172</v>
      </c>
    </row>
    <row r="168" spans="17:18" x14ac:dyDescent="0.25">
      <c r="Q168">
        <v>158</v>
      </c>
      <c r="R168">
        <v>173</v>
      </c>
    </row>
    <row r="169" spans="17:18" x14ac:dyDescent="0.25">
      <c r="Q169">
        <v>159</v>
      </c>
      <c r="R169">
        <v>174</v>
      </c>
    </row>
    <row r="170" spans="17:18" x14ac:dyDescent="0.25">
      <c r="Q170">
        <v>160</v>
      </c>
      <c r="R170">
        <v>175</v>
      </c>
    </row>
    <row r="171" spans="17:18" x14ac:dyDescent="0.25">
      <c r="Q171">
        <v>161</v>
      </c>
      <c r="R171">
        <v>176</v>
      </c>
    </row>
    <row r="172" spans="17:18" x14ac:dyDescent="0.25">
      <c r="Q172">
        <v>162</v>
      </c>
      <c r="R172">
        <v>177</v>
      </c>
    </row>
    <row r="173" spans="17:18" x14ac:dyDescent="0.25">
      <c r="Q173">
        <v>163</v>
      </c>
      <c r="R173">
        <v>178</v>
      </c>
    </row>
    <row r="174" spans="17:18" x14ac:dyDescent="0.25">
      <c r="Q174">
        <v>164</v>
      </c>
      <c r="R174">
        <v>180</v>
      </c>
    </row>
    <row r="175" spans="17:18" x14ac:dyDescent="0.25">
      <c r="Q175">
        <v>165</v>
      </c>
      <c r="R175">
        <v>181</v>
      </c>
    </row>
    <row r="176" spans="17:18" x14ac:dyDescent="0.25">
      <c r="Q176">
        <v>166</v>
      </c>
      <c r="R176">
        <v>182</v>
      </c>
    </row>
    <row r="177" spans="17:18" x14ac:dyDescent="0.25">
      <c r="Q177">
        <v>167</v>
      </c>
      <c r="R177">
        <v>183</v>
      </c>
    </row>
    <row r="178" spans="17:18" x14ac:dyDescent="0.25">
      <c r="Q178">
        <v>168</v>
      </c>
      <c r="R178">
        <v>184</v>
      </c>
    </row>
    <row r="179" spans="17:18" x14ac:dyDescent="0.25">
      <c r="Q179">
        <v>169</v>
      </c>
      <c r="R179">
        <v>185</v>
      </c>
    </row>
    <row r="180" spans="17:18" x14ac:dyDescent="0.25">
      <c r="Q180">
        <v>170</v>
      </c>
      <c r="R180">
        <v>186</v>
      </c>
    </row>
    <row r="181" spans="17:18" x14ac:dyDescent="0.25">
      <c r="Q181">
        <v>171</v>
      </c>
      <c r="R181">
        <v>187</v>
      </c>
    </row>
    <row r="182" spans="17:18" x14ac:dyDescent="0.25">
      <c r="Q182">
        <v>172</v>
      </c>
      <c r="R182">
        <v>188</v>
      </c>
    </row>
    <row r="183" spans="17:18" x14ac:dyDescent="0.25">
      <c r="Q183">
        <v>173</v>
      </c>
      <c r="R183">
        <v>189</v>
      </c>
    </row>
    <row r="184" spans="17:18" x14ac:dyDescent="0.25">
      <c r="Q184">
        <v>174</v>
      </c>
      <c r="R184">
        <v>190</v>
      </c>
    </row>
    <row r="185" spans="17:18" x14ac:dyDescent="0.25">
      <c r="Q185">
        <v>175</v>
      </c>
      <c r="R185">
        <v>191</v>
      </c>
    </row>
    <row r="186" spans="17:18" x14ac:dyDescent="0.25">
      <c r="Q186">
        <v>176</v>
      </c>
      <c r="R186">
        <v>192</v>
      </c>
    </row>
    <row r="187" spans="17:18" x14ac:dyDescent="0.25">
      <c r="Q187">
        <v>177</v>
      </c>
      <c r="R187">
        <v>193</v>
      </c>
    </row>
    <row r="188" spans="17:18" x14ac:dyDescent="0.25">
      <c r="Q188">
        <v>178</v>
      </c>
      <c r="R188">
        <v>194</v>
      </c>
    </row>
    <row r="189" spans="17:18" x14ac:dyDescent="0.25">
      <c r="Q189">
        <v>179</v>
      </c>
      <c r="R189">
        <v>195</v>
      </c>
    </row>
    <row r="190" spans="17:18" x14ac:dyDescent="0.25">
      <c r="Q190">
        <v>180</v>
      </c>
      <c r="R190">
        <v>196</v>
      </c>
    </row>
    <row r="191" spans="17:18" x14ac:dyDescent="0.25">
      <c r="Q191">
        <v>181</v>
      </c>
      <c r="R191">
        <v>197</v>
      </c>
    </row>
    <row r="192" spans="17:18" x14ac:dyDescent="0.25">
      <c r="Q192">
        <v>182</v>
      </c>
      <c r="R192">
        <v>198</v>
      </c>
    </row>
    <row r="193" spans="17:18" x14ac:dyDescent="0.25">
      <c r="Q193">
        <v>183</v>
      </c>
      <c r="R193">
        <v>199</v>
      </c>
    </row>
    <row r="194" spans="17:18" x14ac:dyDescent="0.25">
      <c r="Q194">
        <v>184</v>
      </c>
      <c r="R194">
        <v>200</v>
      </c>
    </row>
    <row r="195" spans="17:18" x14ac:dyDescent="0.25">
      <c r="Q195">
        <v>185</v>
      </c>
      <c r="R195">
        <v>202</v>
      </c>
    </row>
    <row r="196" spans="17:18" x14ac:dyDescent="0.25">
      <c r="Q196">
        <v>186</v>
      </c>
      <c r="R196">
        <v>203</v>
      </c>
    </row>
    <row r="197" spans="17:18" x14ac:dyDescent="0.25">
      <c r="Q197">
        <v>187</v>
      </c>
      <c r="R197">
        <v>204</v>
      </c>
    </row>
    <row r="198" spans="17:18" x14ac:dyDescent="0.25">
      <c r="Q198">
        <v>188</v>
      </c>
      <c r="R198">
        <v>205</v>
      </c>
    </row>
    <row r="199" spans="17:18" x14ac:dyDescent="0.25">
      <c r="Q199">
        <v>189</v>
      </c>
      <c r="R199">
        <v>206</v>
      </c>
    </row>
    <row r="200" spans="17:18" x14ac:dyDescent="0.25">
      <c r="Q200">
        <v>190</v>
      </c>
      <c r="R200">
        <v>207</v>
      </c>
    </row>
    <row r="201" spans="17:18" x14ac:dyDescent="0.25">
      <c r="Q201">
        <v>191</v>
      </c>
      <c r="R201">
        <v>208</v>
      </c>
    </row>
    <row r="202" spans="17:18" x14ac:dyDescent="0.25">
      <c r="Q202">
        <v>192</v>
      </c>
      <c r="R202">
        <v>209</v>
      </c>
    </row>
    <row r="203" spans="17:18" x14ac:dyDescent="0.25">
      <c r="Q203">
        <v>193</v>
      </c>
      <c r="R203">
        <v>210</v>
      </c>
    </row>
    <row r="204" spans="17:18" x14ac:dyDescent="0.25">
      <c r="Q204">
        <v>194</v>
      </c>
      <c r="R204">
        <v>211</v>
      </c>
    </row>
    <row r="205" spans="17:18" x14ac:dyDescent="0.25">
      <c r="Q205">
        <v>195</v>
      </c>
      <c r="R205">
        <v>212</v>
      </c>
    </row>
    <row r="206" spans="17:18" x14ac:dyDescent="0.25">
      <c r="Q206">
        <v>196</v>
      </c>
      <c r="R206">
        <v>213</v>
      </c>
    </row>
    <row r="207" spans="17:18" x14ac:dyDescent="0.25">
      <c r="Q207">
        <v>197</v>
      </c>
      <c r="R207">
        <v>214</v>
      </c>
    </row>
    <row r="208" spans="17:18" x14ac:dyDescent="0.25">
      <c r="Q208">
        <v>198</v>
      </c>
      <c r="R208">
        <v>215</v>
      </c>
    </row>
    <row r="209" spans="17:18" x14ac:dyDescent="0.25">
      <c r="Q209">
        <v>199</v>
      </c>
      <c r="R209">
        <v>216</v>
      </c>
    </row>
    <row r="210" spans="17:18" x14ac:dyDescent="0.25">
      <c r="Q210">
        <v>200</v>
      </c>
      <c r="R210">
        <v>217</v>
      </c>
    </row>
    <row r="211" spans="17:18" x14ac:dyDescent="0.25">
      <c r="Q211">
        <v>201</v>
      </c>
      <c r="R211">
        <v>218</v>
      </c>
    </row>
    <row r="212" spans="17:18" x14ac:dyDescent="0.25">
      <c r="Q212">
        <v>202</v>
      </c>
      <c r="R212">
        <v>219</v>
      </c>
    </row>
    <row r="213" spans="17:18" x14ac:dyDescent="0.25">
      <c r="Q213">
        <v>203</v>
      </c>
      <c r="R213">
        <v>220</v>
      </c>
    </row>
    <row r="214" spans="17:18" x14ac:dyDescent="0.25">
      <c r="Q214">
        <v>204</v>
      </c>
      <c r="R214">
        <v>221</v>
      </c>
    </row>
    <row r="215" spans="17:18" x14ac:dyDescent="0.25">
      <c r="Q215">
        <v>205</v>
      </c>
      <c r="R215">
        <v>222</v>
      </c>
    </row>
    <row r="216" spans="17:18" x14ac:dyDescent="0.25">
      <c r="Q216">
        <v>206</v>
      </c>
      <c r="R216">
        <v>223</v>
      </c>
    </row>
    <row r="217" spans="17:18" x14ac:dyDescent="0.25">
      <c r="Q217">
        <v>207</v>
      </c>
      <c r="R217">
        <v>225</v>
      </c>
    </row>
    <row r="218" spans="17:18" x14ac:dyDescent="0.25">
      <c r="Q218">
        <v>208</v>
      </c>
      <c r="R218">
        <v>226</v>
      </c>
    </row>
    <row r="219" spans="17:18" x14ac:dyDescent="0.25">
      <c r="Q219">
        <v>209</v>
      </c>
      <c r="R219">
        <v>227</v>
      </c>
    </row>
    <row r="220" spans="17:18" x14ac:dyDescent="0.25">
      <c r="Q220">
        <v>210</v>
      </c>
      <c r="R220">
        <v>228</v>
      </c>
    </row>
    <row r="221" spans="17:18" x14ac:dyDescent="0.25">
      <c r="Q221">
        <v>211</v>
      </c>
      <c r="R221">
        <v>229</v>
      </c>
    </row>
    <row r="222" spans="17:18" x14ac:dyDescent="0.25">
      <c r="Q222">
        <v>212</v>
      </c>
      <c r="R222">
        <v>230</v>
      </c>
    </row>
    <row r="223" spans="17:18" x14ac:dyDescent="0.25">
      <c r="Q223">
        <v>213</v>
      </c>
      <c r="R223">
        <v>231</v>
      </c>
    </row>
    <row r="224" spans="17:18" x14ac:dyDescent="0.25">
      <c r="Q224">
        <v>214</v>
      </c>
      <c r="R224">
        <v>232</v>
      </c>
    </row>
    <row r="225" spans="17:18" x14ac:dyDescent="0.25">
      <c r="Q225">
        <v>215</v>
      </c>
      <c r="R225">
        <v>233</v>
      </c>
    </row>
    <row r="226" spans="17:18" x14ac:dyDescent="0.25">
      <c r="Q226">
        <v>216</v>
      </c>
      <c r="R226">
        <v>234</v>
      </c>
    </row>
    <row r="227" spans="17:18" x14ac:dyDescent="0.25">
      <c r="Q227">
        <v>217</v>
      </c>
      <c r="R227">
        <v>235</v>
      </c>
    </row>
    <row r="228" spans="17:18" x14ac:dyDescent="0.25">
      <c r="Q228">
        <v>218</v>
      </c>
      <c r="R228">
        <v>236</v>
      </c>
    </row>
    <row r="229" spans="17:18" x14ac:dyDescent="0.25">
      <c r="Q229">
        <v>219</v>
      </c>
      <c r="R229">
        <v>237</v>
      </c>
    </row>
    <row r="230" spans="17:18" x14ac:dyDescent="0.25">
      <c r="Q230">
        <v>220</v>
      </c>
      <c r="R230">
        <v>238</v>
      </c>
    </row>
    <row r="231" spans="17:18" x14ac:dyDescent="0.25">
      <c r="Q231">
        <v>221</v>
      </c>
      <c r="R231">
        <v>239</v>
      </c>
    </row>
    <row r="232" spans="17:18" x14ac:dyDescent="0.25">
      <c r="Q232">
        <v>222</v>
      </c>
      <c r="R232">
        <v>240</v>
      </c>
    </row>
    <row r="233" spans="17:18" x14ac:dyDescent="0.25">
      <c r="Q233">
        <v>223</v>
      </c>
      <c r="R233">
        <v>241</v>
      </c>
    </row>
    <row r="234" spans="17:18" x14ac:dyDescent="0.25">
      <c r="Q234">
        <v>224</v>
      </c>
      <c r="R234">
        <v>242</v>
      </c>
    </row>
    <row r="235" spans="17:18" x14ac:dyDescent="0.25">
      <c r="Q235">
        <v>225</v>
      </c>
      <c r="R235">
        <v>243</v>
      </c>
    </row>
    <row r="236" spans="17:18" x14ac:dyDescent="0.25">
      <c r="Q236">
        <v>226</v>
      </c>
      <c r="R236">
        <v>244</v>
      </c>
    </row>
    <row r="237" spans="17:18" x14ac:dyDescent="0.25">
      <c r="Q237">
        <v>227</v>
      </c>
      <c r="R237">
        <v>245</v>
      </c>
    </row>
    <row r="238" spans="17:18" x14ac:dyDescent="0.25">
      <c r="Q238">
        <v>228</v>
      </c>
      <c r="R238">
        <v>246</v>
      </c>
    </row>
    <row r="239" spans="17:18" x14ac:dyDescent="0.25">
      <c r="Q239">
        <v>229</v>
      </c>
      <c r="R239">
        <v>247</v>
      </c>
    </row>
    <row r="240" spans="17:18" x14ac:dyDescent="0.25">
      <c r="Q240">
        <v>230</v>
      </c>
      <c r="R240">
        <v>249</v>
      </c>
    </row>
    <row r="241" spans="17:18" x14ac:dyDescent="0.25">
      <c r="Q241">
        <v>231</v>
      </c>
      <c r="R241">
        <v>250</v>
      </c>
    </row>
    <row r="242" spans="17:18" x14ac:dyDescent="0.25">
      <c r="Q242">
        <v>232</v>
      </c>
      <c r="R242">
        <v>251</v>
      </c>
    </row>
    <row r="243" spans="17:18" x14ac:dyDescent="0.25">
      <c r="Q243">
        <v>233</v>
      </c>
      <c r="R243">
        <v>252</v>
      </c>
    </row>
    <row r="244" spans="17:18" x14ac:dyDescent="0.25">
      <c r="Q244">
        <v>234</v>
      </c>
      <c r="R244">
        <v>253</v>
      </c>
    </row>
    <row r="245" spans="17:18" x14ac:dyDescent="0.25">
      <c r="Q245">
        <v>235</v>
      </c>
      <c r="R245">
        <v>254</v>
      </c>
    </row>
    <row r="246" spans="17:18" x14ac:dyDescent="0.25">
      <c r="Q246">
        <v>236</v>
      </c>
      <c r="R246">
        <v>255</v>
      </c>
    </row>
    <row r="247" spans="17:18" x14ac:dyDescent="0.25">
      <c r="Q247">
        <v>237</v>
      </c>
      <c r="R247">
        <v>256</v>
      </c>
    </row>
    <row r="248" spans="17:18" x14ac:dyDescent="0.25">
      <c r="Q248">
        <v>238</v>
      </c>
      <c r="R248">
        <v>257</v>
      </c>
    </row>
    <row r="249" spans="17:18" x14ac:dyDescent="0.25">
      <c r="Q249">
        <v>239</v>
      </c>
      <c r="R249">
        <v>258</v>
      </c>
    </row>
    <row r="250" spans="17:18" x14ac:dyDescent="0.25">
      <c r="Q250">
        <v>240</v>
      </c>
      <c r="R250">
        <v>259</v>
      </c>
    </row>
    <row r="251" spans="17:18" x14ac:dyDescent="0.25">
      <c r="Q251">
        <v>241</v>
      </c>
      <c r="R251">
        <v>260</v>
      </c>
    </row>
    <row r="252" spans="17:18" x14ac:dyDescent="0.25">
      <c r="Q252">
        <v>242</v>
      </c>
      <c r="R252">
        <v>261</v>
      </c>
    </row>
    <row r="253" spans="17:18" x14ac:dyDescent="0.25">
      <c r="Q253">
        <v>243</v>
      </c>
      <c r="R253">
        <v>262</v>
      </c>
    </row>
    <row r="254" spans="17:18" x14ac:dyDescent="0.25">
      <c r="Q254">
        <v>244</v>
      </c>
      <c r="R254">
        <v>263</v>
      </c>
    </row>
    <row r="255" spans="17:18" x14ac:dyDescent="0.25">
      <c r="Q255">
        <v>245</v>
      </c>
      <c r="R255">
        <v>264</v>
      </c>
    </row>
    <row r="256" spans="17:18" x14ac:dyDescent="0.25">
      <c r="Q256">
        <v>246</v>
      </c>
      <c r="R256">
        <v>265</v>
      </c>
    </row>
    <row r="257" spans="17:18" x14ac:dyDescent="0.25">
      <c r="Q257">
        <v>247</v>
      </c>
      <c r="R257">
        <v>266</v>
      </c>
    </row>
    <row r="258" spans="17:18" x14ac:dyDescent="0.25">
      <c r="Q258">
        <v>248</v>
      </c>
      <c r="R258">
        <v>267</v>
      </c>
    </row>
    <row r="259" spans="17:18" x14ac:dyDescent="0.25">
      <c r="Q259">
        <v>249</v>
      </c>
      <c r="R259">
        <v>268</v>
      </c>
    </row>
    <row r="260" spans="17:18" x14ac:dyDescent="0.25">
      <c r="Q260">
        <v>250</v>
      </c>
      <c r="R260">
        <v>269</v>
      </c>
    </row>
    <row r="261" spans="17:18" x14ac:dyDescent="0.25">
      <c r="Q261">
        <v>251</v>
      </c>
      <c r="R261">
        <v>270</v>
      </c>
    </row>
    <row r="262" spans="17:18" x14ac:dyDescent="0.25">
      <c r="Q262">
        <v>252</v>
      </c>
      <c r="R262">
        <v>271</v>
      </c>
    </row>
    <row r="263" spans="17:18" x14ac:dyDescent="0.25">
      <c r="Q263">
        <v>253</v>
      </c>
      <c r="R263">
        <v>272</v>
      </c>
    </row>
    <row r="264" spans="17:18" x14ac:dyDescent="0.25">
      <c r="Q264">
        <v>254</v>
      </c>
      <c r="R264">
        <v>274</v>
      </c>
    </row>
    <row r="265" spans="17:18" x14ac:dyDescent="0.25">
      <c r="Q265">
        <v>255</v>
      </c>
      <c r="R265">
        <v>275</v>
      </c>
    </row>
    <row r="266" spans="17:18" x14ac:dyDescent="0.25">
      <c r="Q266">
        <v>256</v>
      </c>
      <c r="R266">
        <v>276</v>
      </c>
    </row>
    <row r="267" spans="17:18" x14ac:dyDescent="0.25">
      <c r="Q267">
        <v>257</v>
      </c>
      <c r="R267">
        <v>277</v>
      </c>
    </row>
    <row r="268" spans="17:18" x14ac:dyDescent="0.25">
      <c r="Q268">
        <v>258</v>
      </c>
      <c r="R268">
        <v>278</v>
      </c>
    </row>
    <row r="269" spans="17:18" x14ac:dyDescent="0.25">
      <c r="Q269">
        <v>259</v>
      </c>
      <c r="R269">
        <v>279</v>
      </c>
    </row>
    <row r="270" spans="17:18" x14ac:dyDescent="0.25">
      <c r="Q270">
        <v>260</v>
      </c>
      <c r="R270">
        <v>280</v>
      </c>
    </row>
    <row r="271" spans="17:18" x14ac:dyDescent="0.25">
      <c r="Q271">
        <v>261</v>
      </c>
      <c r="R271">
        <v>281</v>
      </c>
    </row>
    <row r="272" spans="17:18" x14ac:dyDescent="0.25">
      <c r="Q272">
        <v>262</v>
      </c>
      <c r="R272">
        <v>282</v>
      </c>
    </row>
    <row r="273" spans="17:18" x14ac:dyDescent="0.25">
      <c r="Q273">
        <v>263</v>
      </c>
      <c r="R273">
        <v>283</v>
      </c>
    </row>
    <row r="274" spans="17:18" x14ac:dyDescent="0.25">
      <c r="Q274">
        <v>264</v>
      </c>
      <c r="R274">
        <v>284</v>
      </c>
    </row>
    <row r="275" spans="17:18" x14ac:dyDescent="0.25">
      <c r="Q275">
        <v>265</v>
      </c>
      <c r="R275">
        <v>285</v>
      </c>
    </row>
    <row r="276" spans="17:18" x14ac:dyDescent="0.25">
      <c r="Q276">
        <v>266</v>
      </c>
      <c r="R276">
        <v>286</v>
      </c>
    </row>
    <row r="277" spans="17:18" x14ac:dyDescent="0.25">
      <c r="Q277">
        <v>267</v>
      </c>
      <c r="R277">
        <v>287</v>
      </c>
    </row>
    <row r="278" spans="17:18" x14ac:dyDescent="0.25">
      <c r="Q278">
        <v>268</v>
      </c>
      <c r="R278">
        <v>288</v>
      </c>
    </row>
    <row r="279" spans="17:18" x14ac:dyDescent="0.25">
      <c r="Q279">
        <v>269</v>
      </c>
      <c r="R279">
        <v>289</v>
      </c>
    </row>
    <row r="280" spans="17:18" x14ac:dyDescent="0.25">
      <c r="Q280">
        <v>270</v>
      </c>
      <c r="R280">
        <v>290</v>
      </c>
    </row>
    <row r="281" spans="17:18" x14ac:dyDescent="0.25">
      <c r="Q281">
        <v>271</v>
      </c>
      <c r="R281">
        <v>291</v>
      </c>
    </row>
    <row r="282" spans="17:18" x14ac:dyDescent="0.25">
      <c r="Q282">
        <v>272</v>
      </c>
      <c r="R282">
        <v>292</v>
      </c>
    </row>
    <row r="283" spans="17:18" x14ac:dyDescent="0.25">
      <c r="Q283">
        <v>273</v>
      </c>
      <c r="R283">
        <v>293</v>
      </c>
    </row>
    <row r="284" spans="17:18" x14ac:dyDescent="0.25">
      <c r="Q284">
        <v>274</v>
      </c>
      <c r="R284">
        <v>294</v>
      </c>
    </row>
    <row r="285" spans="17:18" x14ac:dyDescent="0.25">
      <c r="Q285">
        <v>275</v>
      </c>
      <c r="R285">
        <v>295</v>
      </c>
    </row>
    <row r="286" spans="17:18" x14ac:dyDescent="0.25">
      <c r="Q286">
        <v>276</v>
      </c>
      <c r="R286">
        <v>296</v>
      </c>
    </row>
    <row r="287" spans="17:18" x14ac:dyDescent="0.25">
      <c r="Q287">
        <v>277</v>
      </c>
      <c r="R287">
        <v>297</v>
      </c>
    </row>
    <row r="288" spans="17:18" x14ac:dyDescent="0.25">
      <c r="Q288">
        <v>278</v>
      </c>
      <c r="R288">
        <v>298</v>
      </c>
    </row>
    <row r="289" spans="17:18" x14ac:dyDescent="0.25">
      <c r="Q289">
        <v>279</v>
      </c>
      <c r="R289">
        <v>300</v>
      </c>
    </row>
    <row r="290" spans="17:18" x14ac:dyDescent="0.25">
      <c r="Q290">
        <v>280</v>
      </c>
      <c r="R290">
        <v>301</v>
      </c>
    </row>
    <row r="291" spans="17:18" x14ac:dyDescent="0.25">
      <c r="Q291">
        <v>281</v>
      </c>
      <c r="R291">
        <v>302</v>
      </c>
    </row>
    <row r="292" spans="17:18" x14ac:dyDescent="0.25">
      <c r="Q292">
        <v>282</v>
      </c>
      <c r="R292">
        <v>303</v>
      </c>
    </row>
    <row r="293" spans="17:18" x14ac:dyDescent="0.25">
      <c r="Q293">
        <v>283</v>
      </c>
      <c r="R293">
        <v>304</v>
      </c>
    </row>
    <row r="294" spans="17:18" x14ac:dyDescent="0.25">
      <c r="Q294">
        <v>284</v>
      </c>
      <c r="R294">
        <v>305</v>
      </c>
    </row>
    <row r="295" spans="17:18" x14ac:dyDescent="0.25">
      <c r="Q295">
        <v>285</v>
      </c>
      <c r="R295">
        <v>306</v>
      </c>
    </row>
    <row r="296" spans="17:18" x14ac:dyDescent="0.25">
      <c r="Q296">
        <v>286</v>
      </c>
      <c r="R296">
        <v>307</v>
      </c>
    </row>
    <row r="297" spans="17:18" x14ac:dyDescent="0.25">
      <c r="Q297">
        <v>287</v>
      </c>
      <c r="R297">
        <v>308</v>
      </c>
    </row>
    <row r="298" spans="17:18" x14ac:dyDescent="0.25">
      <c r="Q298">
        <v>288</v>
      </c>
      <c r="R298">
        <v>309</v>
      </c>
    </row>
    <row r="299" spans="17:18" x14ac:dyDescent="0.25">
      <c r="Q299">
        <v>289</v>
      </c>
      <c r="R299">
        <v>310</v>
      </c>
    </row>
    <row r="300" spans="17:18" x14ac:dyDescent="0.25">
      <c r="Q300">
        <v>290</v>
      </c>
      <c r="R300">
        <v>311</v>
      </c>
    </row>
    <row r="301" spans="17:18" x14ac:dyDescent="0.25">
      <c r="Q301">
        <v>291</v>
      </c>
      <c r="R301">
        <v>312</v>
      </c>
    </row>
    <row r="302" spans="17:18" x14ac:dyDescent="0.25">
      <c r="Q302">
        <v>292</v>
      </c>
      <c r="R302">
        <v>313</v>
      </c>
    </row>
    <row r="303" spans="17:18" x14ac:dyDescent="0.25">
      <c r="Q303">
        <v>293</v>
      </c>
      <c r="R303">
        <v>314</v>
      </c>
    </row>
    <row r="304" spans="17:18" x14ac:dyDescent="0.25">
      <c r="Q304">
        <v>294</v>
      </c>
      <c r="R304">
        <v>315</v>
      </c>
    </row>
    <row r="305" spans="17:18" x14ac:dyDescent="0.25">
      <c r="Q305">
        <v>295</v>
      </c>
      <c r="R305">
        <v>316</v>
      </c>
    </row>
    <row r="306" spans="17:18" x14ac:dyDescent="0.25">
      <c r="Q306">
        <v>296</v>
      </c>
      <c r="R306">
        <v>317</v>
      </c>
    </row>
    <row r="307" spans="17:18" x14ac:dyDescent="0.25">
      <c r="Q307">
        <v>297</v>
      </c>
      <c r="R307">
        <v>318</v>
      </c>
    </row>
    <row r="308" spans="17:18" x14ac:dyDescent="0.25">
      <c r="Q308">
        <v>298</v>
      </c>
      <c r="R308">
        <v>319</v>
      </c>
    </row>
    <row r="309" spans="17:18" x14ac:dyDescent="0.25">
      <c r="Q309">
        <v>299</v>
      </c>
      <c r="R309">
        <v>320</v>
      </c>
    </row>
    <row r="310" spans="17:18" x14ac:dyDescent="0.25">
      <c r="Q310">
        <v>300</v>
      </c>
      <c r="R310">
        <v>321</v>
      </c>
    </row>
    <row r="311" spans="17:18" x14ac:dyDescent="0.25">
      <c r="Q311">
        <v>301</v>
      </c>
      <c r="R311">
        <v>322</v>
      </c>
    </row>
    <row r="312" spans="17:18" x14ac:dyDescent="0.25">
      <c r="Q312">
        <v>302</v>
      </c>
      <c r="R312">
        <v>323</v>
      </c>
    </row>
    <row r="313" spans="17:18" x14ac:dyDescent="0.25">
      <c r="Q313">
        <v>303</v>
      </c>
      <c r="R313">
        <v>324</v>
      </c>
    </row>
    <row r="314" spans="17:18" x14ac:dyDescent="0.25">
      <c r="Q314">
        <v>304</v>
      </c>
      <c r="R314">
        <v>325</v>
      </c>
    </row>
    <row r="315" spans="17:18" x14ac:dyDescent="0.25">
      <c r="Q315">
        <v>305</v>
      </c>
      <c r="R315">
        <v>326</v>
      </c>
    </row>
    <row r="316" spans="17:18" x14ac:dyDescent="0.25">
      <c r="Q316">
        <v>306</v>
      </c>
      <c r="R316">
        <v>328</v>
      </c>
    </row>
    <row r="317" spans="17:18" x14ac:dyDescent="0.25">
      <c r="Q317">
        <v>307</v>
      </c>
      <c r="R317">
        <v>329</v>
      </c>
    </row>
    <row r="318" spans="17:18" x14ac:dyDescent="0.25">
      <c r="Q318">
        <v>308</v>
      </c>
      <c r="R318">
        <v>330</v>
      </c>
    </row>
    <row r="319" spans="17:18" x14ac:dyDescent="0.25">
      <c r="Q319">
        <v>309</v>
      </c>
      <c r="R319">
        <v>331</v>
      </c>
    </row>
    <row r="320" spans="17:18" x14ac:dyDescent="0.25">
      <c r="Q320">
        <v>310</v>
      </c>
      <c r="R320">
        <v>332</v>
      </c>
    </row>
    <row r="321" spans="17:18" x14ac:dyDescent="0.25">
      <c r="Q321">
        <v>311</v>
      </c>
      <c r="R321">
        <v>333</v>
      </c>
    </row>
    <row r="322" spans="17:18" x14ac:dyDescent="0.25">
      <c r="Q322">
        <v>312</v>
      </c>
      <c r="R322">
        <v>334</v>
      </c>
    </row>
    <row r="323" spans="17:18" x14ac:dyDescent="0.25">
      <c r="Q323">
        <v>313</v>
      </c>
      <c r="R323">
        <v>335</v>
      </c>
    </row>
    <row r="324" spans="17:18" x14ac:dyDescent="0.25">
      <c r="Q324">
        <v>314</v>
      </c>
      <c r="R324">
        <v>336</v>
      </c>
    </row>
    <row r="325" spans="17:18" x14ac:dyDescent="0.25">
      <c r="Q325">
        <v>315</v>
      </c>
      <c r="R325">
        <v>337</v>
      </c>
    </row>
    <row r="326" spans="17:18" x14ac:dyDescent="0.25">
      <c r="Q326">
        <v>316</v>
      </c>
      <c r="R326">
        <v>338</v>
      </c>
    </row>
    <row r="327" spans="17:18" x14ac:dyDescent="0.25">
      <c r="Q327">
        <v>317</v>
      </c>
      <c r="R327">
        <v>339</v>
      </c>
    </row>
    <row r="328" spans="17:18" x14ac:dyDescent="0.25">
      <c r="Q328">
        <v>318</v>
      </c>
      <c r="R328">
        <v>340</v>
      </c>
    </row>
    <row r="329" spans="17:18" x14ac:dyDescent="0.25">
      <c r="Q329">
        <v>319</v>
      </c>
      <c r="R329">
        <v>341</v>
      </c>
    </row>
    <row r="330" spans="17:18" x14ac:dyDescent="0.25">
      <c r="Q330">
        <v>320</v>
      </c>
      <c r="R330">
        <v>342</v>
      </c>
    </row>
    <row r="331" spans="17:18" x14ac:dyDescent="0.25">
      <c r="Q331">
        <v>321</v>
      </c>
      <c r="R331">
        <v>343</v>
      </c>
    </row>
    <row r="332" spans="17:18" x14ac:dyDescent="0.25">
      <c r="Q332">
        <v>322</v>
      </c>
      <c r="R332">
        <v>344</v>
      </c>
    </row>
    <row r="333" spans="17:18" x14ac:dyDescent="0.25">
      <c r="Q333">
        <v>323</v>
      </c>
      <c r="R333">
        <v>345</v>
      </c>
    </row>
    <row r="334" spans="17:18" x14ac:dyDescent="0.25">
      <c r="Q334">
        <v>324</v>
      </c>
      <c r="R334">
        <v>346</v>
      </c>
    </row>
    <row r="335" spans="17:18" x14ac:dyDescent="0.25">
      <c r="Q335">
        <v>325</v>
      </c>
      <c r="R335">
        <v>347</v>
      </c>
    </row>
    <row r="336" spans="17:18" x14ac:dyDescent="0.25">
      <c r="Q336">
        <v>326</v>
      </c>
      <c r="R336">
        <v>348</v>
      </c>
    </row>
    <row r="337" spans="17:18" x14ac:dyDescent="0.25">
      <c r="Q337">
        <v>327</v>
      </c>
      <c r="R337">
        <v>349</v>
      </c>
    </row>
    <row r="338" spans="17:18" x14ac:dyDescent="0.25">
      <c r="Q338">
        <v>328</v>
      </c>
      <c r="R338">
        <v>350</v>
      </c>
    </row>
    <row r="339" spans="17:18" x14ac:dyDescent="0.25">
      <c r="Q339">
        <v>329</v>
      </c>
      <c r="R339">
        <v>351</v>
      </c>
    </row>
    <row r="340" spans="17:18" x14ac:dyDescent="0.25">
      <c r="Q340">
        <v>330</v>
      </c>
      <c r="R340">
        <v>352</v>
      </c>
    </row>
    <row r="341" spans="17:18" x14ac:dyDescent="0.25">
      <c r="Q341">
        <v>331</v>
      </c>
      <c r="R341">
        <v>353</v>
      </c>
    </row>
    <row r="342" spans="17:18" x14ac:dyDescent="0.25">
      <c r="Q342">
        <v>332</v>
      </c>
      <c r="R342">
        <v>354</v>
      </c>
    </row>
    <row r="343" spans="17:18" x14ac:dyDescent="0.25">
      <c r="Q343">
        <v>333</v>
      </c>
      <c r="R343">
        <v>355</v>
      </c>
    </row>
    <row r="344" spans="17:18" x14ac:dyDescent="0.25">
      <c r="Q344">
        <v>334</v>
      </c>
      <c r="R344">
        <v>357</v>
      </c>
    </row>
    <row r="345" spans="17:18" x14ac:dyDescent="0.25">
      <c r="Q345">
        <v>335</v>
      </c>
      <c r="R345">
        <v>358</v>
      </c>
    </row>
    <row r="346" spans="17:18" x14ac:dyDescent="0.25">
      <c r="Q346">
        <v>336</v>
      </c>
      <c r="R346">
        <v>359</v>
      </c>
    </row>
    <row r="347" spans="17:18" x14ac:dyDescent="0.25">
      <c r="Q347">
        <v>337</v>
      </c>
      <c r="R347">
        <v>360</v>
      </c>
    </row>
    <row r="348" spans="17:18" x14ac:dyDescent="0.25">
      <c r="Q348">
        <v>338</v>
      </c>
      <c r="R348">
        <v>361</v>
      </c>
    </row>
    <row r="349" spans="17:18" x14ac:dyDescent="0.25">
      <c r="Q349">
        <v>339</v>
      </c>
      <c r="R349">
        <v>362</v>
      </c>
    </row>
    <row r="350" spans="17:18" x14ac:dyDescent="0.25">
      <c r="Q350">
        <v>340</v>
      </c>
      <c r="R350">
        <v>363</v>
      </c>
    </row>
    <row r="351" spans="17:18" x14ac:dyDescent="0.25">
      <c r="Q351">
        <v>341</v>
      </c>
      <c r="R351">
        <v>364</v>
      </c>
    </row>
    <row r="352" spans="17:18" x14ac:dyDescent="0.25">
      <c r="Q352">
        <v>342</v>
      </c>
      <c r="R352">
        <v>365</v>
      </c>
    </row>
    <row r="353" spans="17:18" x14ac:dyDescent="0.25">
      <c r="Q353">
        <v>343</v>
      </c>
      <c r="R353">
        <v>366</v>
      </c>
    </row>
    <row r="354" spans="17:18" x14ac:dyDescent="0.25">
      <c r="Q354">
        <v>344</v>
      </c>
      <c r="R354">
        <v>367</v>
      </c>
    </row>
    <row r="355" spans="17:18" x14ac:dyDescent="0.25">
      <c r="Q355">
        <v>345</v>
      </c>
      <c r="R355">
        <v>368</v>
      </c>
    </row>
    <row r="356" spans="17:18" x14ac:dyDescent="0.25">
      <c r="Q356">
        <v>346</v>
      </c>
      <c r="R356">
        <v>369</v>
      </c>
    </row>
    <row r="357" spans="17:18" x14ac:dyDescent="0.25">
      <c r="Q357">
        <v>347</v>
      </c>
      <c r="R357">
        <v>370</v>
      </c>
    </row>
    <row r="358" spans="17:18" x14ac:dyDescent="0.25">
      <c r="Q358">
        <v>348</v>
      </c>
      <c r="R358">
        <v>371</v>
      </c>
    </row>
    <row r="359" spans="17:18" x14ac:dyDescent="0.25">
      <c r="Q359">
        <v>349</v>
      </c>
      <c r="R359">
        <v>372</v>
      </c>
    </row>
    <row r="360" spans="17:18" x14ac:dyDescent="0.25">
      <c r="Q360">
        <v>350</v>
      </c>
      <c r="R360">
        <v>373</v>
      </c>
    </row>
    <row r="361" spans="17:18" x14ac:dyDescent="0.25">
      <c r="Q361">
        <v>351</v>
      </c>
      <c r="R361">
        <v>374</v>
      </c>
    </row>
    <row r="362" spans="17:18" x14ac:dyDescent="0.25">
      <c r="Q362">
        <v>352</v>
      </c>
      <c r="R362">
        <v>375</v>
      </c>
    </row>
    <row r="363" spans="17:18" x14ac:dyDescent="0.25">
      <c r="Q363">
        <v>353</v>
      </c>
      <c r="R363">
        <v>376</v>
      </c>
    </row>
    <row r="364" spans="17:18" x14ac:dyDescent="0.25">
      <c r="Q364">
        <v>354</v>
      </c>
      <c r="R364">
        <v>377</v>
      </c>
    </row>
    <row r="365" spans="17:18" x14ac:dyDescent="0.25">
      <c r="Q365">
        <v>355</v>
      </c>
      <c r="R365">
        <v>378</v>
      </c>
    </row>
    <row r="366" spans="17:18" x14ac:dyDescent="0.25">
      <c r="Q366">
        <v>356</v>
      </c>
      <c r="R366">
        <v>379</v>
      </c>
    </row>
    <row r="367" spans="17:18" x14ac:dyDescent="0.25">
      <c r="Q367">
        <v>357</v>
      </c>
      <c r="R367">
        <v>380</v>
      </c>
    </row>
    <row r="368" spans="17:18" x14ac:dyDescent="0.25">
      <c r="Q368">
        <v>358</v>
      </c>
      <c r="R368">
        <v>381</v>
      </c>
    </row>
    <row r="369" spans="17:18" x14ac:dyDescent="0.25">
      <c r="Q369">
        <v>359</v>
      </c>
      <c r="R369">
        <v>382</v>
      </c>
    </row>
    <row r="370" spans="17:18" x14ac:dyDescent="0.25">
      <c r="Q370">
        <v>360</v>
      </c>
      <c r="R370">
        <v>383</v>
      </c>
    </row>
    <row r="371" spans="17:18" x14ac:dyDescent="0.25">
      <c r="Q371">
        <v>361</v>
      </c>
      <c r="R371">
        <v>384</v>
      </c>
    </row>
    <row r="372" spans="17:18" x14ac:dyDescent="0.25">
      <c r="Q372">
        <v>362</v>
      </c>
      <c r="R372">
        <v>385</v>
      </c>
    </row>
    <row r="373" spans="17:18" x14ac:dyDescent="0.25">
      <c r="Q373">
        <v>363</v>
      </c>
      <c r="R373">
        <v>387</v>
      </c>
    </row>
    <row r="374" spans="17:18" x14ac:dyDescent="0.25">
      <c r="Q374">
        <v>364</v>
      </c>
      <c r="R374">
        <v>388</v>
      </c>
    </row>
    <row r="375" spans="17:18" x14ac:dyDescent="0.25">
      <c r="Q375">
        <v>365</v>
      </c>
      <c r="R375">
        <v>389</v>
      </c>
    </row>
    <row r="376" spans="17:18" x14ac:dyDescent="0.25">
      <c r="Q376">
        <v>366</v>
      </c>
      <c r="R376">
        <v>390</v>
      </c>
    </row>
    <row r="377" spans="17:18" x14ac:dyDescent="0.25">
      <c r="Q377">
        <v>367</v>
      </c>
      <c r="R377">
        <v>391</v>
      </c>
    </row>
    <row r="378" spans="17:18" x14ac:dyDescent="0.25">
      <c r="Q378">
        <v>368</v>
      </c>
      <c r="R378">
        <v>392</v>
      </c>
    </row>
    <row r="379" spans="17:18" x14ac:dyDescent="0.25">
      <c r="Q379">
        <v>369</v>
      </c>
      <c r="R379">
        <v>393</v>
      </c>
    </row>
    <row r="380" spans="17:18" x14ac:dyDescent="0.25">
      <c r="Q380">
        <v>370</v>
      </c>
      <c r="R380">
        <v>394</v>
      </c>
    </row>
    <row r="381" spans="17:18" x14ac:dyDescent="0.25">
      <c r="Q381">
        <v>371</v>
      </c>
      <c r="R381">
        <v>395</v>
      </c>
    </row>
    <row r="382" spans="17:18" x14ac:dyDescent="0.25">
      <c r="Q382">
        <v>372</v>
      </c>
      <c r="R382">
        <v>396</v>
      </c>
    </row>
    <row r="383" spans="17:18" x14ac:dyDescent="0.25">
      <c r="Q383">
        <v>373</v>
      </c>
      <c r="R383">
        <v>397</v>
      </c>
    </row>
    <row r="384" spans="17:18" x14ac:dyDescent="0.25">
      <c r="Q384">
        <v>374</v>
      </c>
      <c r="R384">
        <v>398</v>
      </c>
    </row>
    <row r="385" spans="17:18" x14ac:dyDescent="0.25">
      <c r="Q385">
        <v>375</v>
      </c>
      <c r="R385">
        <v>399</v>
      </c>
    </row>
    <row r="386" spans="17:18" x14ac:dyDescent="0.25">
      <c r="Q386">
        <v>376</v>
      </c>
      <c r="R386">
        <v>400</v>
      </c>
    </row>
    <row r="387" spans="17:18" x14ac:dyDescent="0.25">
      <c r="Q387">
        <v>377</v>
      </c>
      <c r="R387">
        <v>401</v>
      </c>
    </row>
    <row r="388" spans="17:18" x14ac:dyDescent="0.25">
      <c r="Q388">
        <v>378</v>
      </c>
      <c r="R388">
        <v>402</v>
      </c>
    </row>
    <row r="389" spans="17:18" x14ac:dyDescent="0.25">
      <c r="Q389">
        <v>379</v>
      </c>
      <c r="R389">
        <v>403</v>
      </c>
    </row>
    <row r="390" spans="17:18" x14ac:dyDescent="0.25">
      <c r="Q390">
        <v>380</v>
      </c>
      <c r="R390">
        <v>404</v>
      </c>
    </row>
    <row r="391" spans="17:18" x14ac:dyDescent="0.25">
      <c r="Q391">
        <v>381</v>
      </c>
      <c r="R391">
        <v>405</v>
      </c>
    </row>
    <row r="392" spans="17:18" x14ac:dyDescent="0.25">
      <c r="Q392">
        <v>382</v>
      </c>
      <c r="R392">
        <v>406</v>
      </c>
    </row>
    <row r="393" spans="17:18" x14ac:dyDescent="0.25">
      <c r="Q393">
        <v>383</v>
      </c>
      <c r="R393">
        <v>407</v>
      </c>
    </row>
    <row r="394" spans="17:18" x14ac:dyDescent="0.25">
      <c r="Q394">
        <v>384</v>
      </c>
      <c r="R394">
        <v>408</v>
      </c>
    </row>
    <row r="395" spans="17:18" x14ac:dyDescent="0.25">
      <c r="Q395">
        <v>385</v>
      </c>
      <c r="R395">
        <v>409</v>
      </c>
    </row>
    <row r="396" spans="17:18" x14ac:dyDescent="0.25">
      <c r="Q396">
        <v>386</v>
      </c>
      <c r="R396">
        <v>410</v>
      </c>
    </row>
    <row r="397" spans="17:18" x14ac:dyDescent="0.25">
      <c r="Q397">
        <v>387</v>
      </c>
      <c r="R397">
        <v>411</v>
      </c>
    </row>
    <row r="398" spans="17:18" x14ac:dyDescent="0.25">
      <c r="Q398">
        <v>388</v>
      </c>
      <c r="R398">
        <v>412</v>
      </c>
    </row>
    <row r="399" spans="17:18" x14ac:dyDescent="0.25">
      <c r="Q399">
        <v>389</v>
      </c>
      <c r="R399">
        <v>413</v>
      </c>
    </row>
    <row r="400" spans="17:18" x14ac:dyDescent="0.25">
      <c r="Q400">
        <v>390</v>
      </c>
      <c r="R400">
        <v>414</v>
      </c>
    </row>
    <row r="401" spans="17:18" x14ac:dyDescent="0.25">
      <c r="Q401">
        <v>391</v>
      </c>
      <c r="R401">
        <v>415</v>
      </c>
    </row>
    <row r="402" spans="17:18" x14ac:dyDescent="0.25">
      <c r="Q402">
        <v>392</v>
      </c>
      <c r="R402">
        <v>416</v>
      </c>
    </row>
    <row r="403" spans="17:18" x14ac:dyDescent="0.25">
      <c r="Q403">
        <v>393</v>
      </c>
      <c r="R403">
        <v>418</v>
      </c>
    </row>
    <row r="404" spans="17:18" x14ac:dyDescent="0.25">
      <c r="Q404">
        <v>394</v>
      </c>
      <c r="R404">
        <v>419</v>
      </c>
    </row>
    <row r="405" spans="17:18" x14ac:dyDescent="0.25">
      <c r="Q405">
        <v>395</v>
      </c>
      <c r="R405">
        <v>420</v>
      </c>
    </row>
    <row r="406" spans="17:18" x14ac:dyDescent="0.25">
      <c r="Q406">
        <v>396</v>
      </c>
      <c r="R406">
        <v>421</v>
      </c>
    </row>
    <row r="407" spans="17:18" x14ac:dyDescent="0.25">
      <c r="Q407">
        <v>397</v>
      </c>
      <c r="R407">
        <v>422</v>
      </c>
    </row>
    <row r="408" spans="17:18" x14ac:dyDescent="0.25">
      <c r="Q408">
        <v>398</v>
      </c>
      <c r="R408">
        <v>423</v>
      </c>
    </row>
    <row r="409" spans="17:18" x14ac:dyDescent="0.25">
      <c r="Q409">
        <v>399</v>
      </c>
      <c r="R409">
        <v>424</v>
      </c>
    </row>
    <row r="410" spans="17:18" x14ac:dyDescent="0.25">
      <c r="Q410">
        <v>400</v>
      </c>
      <c r="R410">
        <v>425</v>
      </c>
    </row>
    <row r="411" spans="17:18" x14ac:dyDescent="0.25">
      <c r="Q411">
        <v>401</v>
      </c>
      <c r="R411">
        <v>426</v>
      </c>
    </row>
    <row r="412" spans="17:18" x14ac:dyDescent="0.25">
      <c r="Q412">
        <v>402</v>
      </c>
      <c r="R412">
        <v>427</v>
      </c>
    </row>
    <row r="413" spans="17:18" x14ac:dyDescent="0.25">
      <c r="Q413">
        <v>403</v>
      </c>
      <c r="R413">
        <v>428</v>
      </c>
    </row>
    <row r="414" spans="17:18" x14ac:dyDescent="0.25">
      <c r="Q414">
        <v>404</v>
      </c>
      <c r="R414">
        <v>429</v>
      </c>
    </row>
    <row r="415" spans="17:18" x14ac:dyDescent="0.25">
      <c r="Q415">
        <v>405</v>
      </c>
      <c r="R415">
        <v>430</v>
      </c>
    </row>
    <row r="416" spans="17:18" x14ac:dyDescent="0.25">
      <c r="Q416">
        <v>406</v>
      </c>
      <c r="R416">
        <v>431</v>
      </c>
    </row>
    <row r="417" spans="17:18" x14ac:dyDescent="0.25">
      <c r="Q417">
        <v>407</v>
      </c>
      <c r="R417">
        <v>432</v>
      </c>
    </row>
    <row r="418" spans="17:18" x14ac:dyDescent="0.25">
      <c r="Q418">
        <v>408</v>
      </c>
      <c r="R418">
        <v>433</v>
      </c>
    </row>
    <row r="419" spans="17:18" x14ac:dyDescent="0.25">
      <c r="Q419">
        <v>409</v>
      </c>
      <c r="R419">
        <v>434</v>
      </c>
    </row>
    <row r="420" spans="17:18" x14ac:dyDescent="0.25">
      <c r="Q420">
        <v>410</v>
      </c>
      <c r="R420">
        <v>435</v>
      </c>
    </row>
    <row r="421" spans="17:18" x14ac:dyDescent="0.25">
      <c r="Q421">
        <v>411</v>
      </c>
      <c r="R421">
        <v>436</v>
      </c>
    </row>
    <row r="422" spans="17:18" x14ac:dyDescent="0.25">
      <c r="Q422">
        <v>412</v>
      </c>
      <c r="R422">
        <v>437</v>
      </c>
    </row>
    <row r="423" spans="17:18" x14ac:dyDescent="0.25">
      <c r="Q423">
        <v>413</v>
      </c>
      <c r="R423">
        <v>438</v>
      </c>
    </row>
    <row r="424" spans="17:18" x14ac:dyDescent="0.25">
      <c r="Q424">
        <v>414</v>
      </c>
      <c r="R424">
        <v>439</v>
      </c>
    </row>
    <row r="425" spans="17:18" x14ac:dyDescent="0.25">
      <c r="Q425">
        <v>415</v>
      </c>
      <c r="R425">
        <v>440</v>
      </c>
    </row>
    <row r="426" spans="17:18" x14ac:dyDescent="0.25">
      <c r="Q426">
        <v>416</v>
      </c>
      <c r="R426">
        <v>441</v>
      </c>
    </row>
    <row r="427" spans="17:18" x14ac:dyDescent="0.25">
      <c r="Q427">
        <v>417</v>
      </c>
      <c r="R427">
        <v>442</v>
      </c>
    </row>
    <row r="428" spans="17:18" x14ac:dyDescent="0.25">
      <c r="Q428">
        <v>418</v>
      </c>
      <c r="R428">
        <v>443</v>
      </c>
    </row>
    <row r="429" spans="17:18" x14ac:dyDescent="0.25">
      <c r="Q429">
        <v>419</v>
      </c>
      <c r="R429">
        <v>444</v>
      </c>
    </row>
    <row r="430" spans="17:18" x14ac:dyDescent="0.25">
      <c r="Q430">
        <v>420</v>
      </c>
      <c r="R430">
        <v>445</v>
      </c>
    </row>
    <row r="431" spans="17:18" x14ac:dyDescent="0.25">
      <c r="Q431">
        <v>421</v>
      </c>
      <c r="R431">
        <v>446</v>
      </c>
    </row>
    <row r="432" spans="17:18" x14ac:dyDescent="0.25">
      <c r="Q432">
        <v>422</v>
      </c>
      <c r="R432">
        <v>447</v>
      </c>
    </row>
    <row r="433" spans="17:18" x14ac:dyDescent="0.25">
      <c r="Q433">
        <v>423</v>
      </c>
      <c r="R433">
        <v>448</v>
      </c>
    </row>
    <row r="434" spans="17:18" x14ac:dyDescent="0.25">
      <c r="Q434">
        <v>424</v>
      </c>
      <c r="R434">
        <v>449</v>
      </c>
    </row>
    <row r="435" spans="17:18" x14ac:dyDescent="0.25">
      <c r="Q435">
        <v>425</v>
      </c>
      <c r="R435">
        <v>451</v>
      </c>
    </row>
    <row r="436" spans="17:18" x14ac:dyDescent="0.25">
      <c r="Q436">
        <v>426</v>
      </c>
      <c r="R436">
        <v>452</v>
      </c>
    </row>
    <row r="437" spans="17:18" x14ac:dyDescent="0.25">
      <c r="Q437">
        <v>427</v>
      </c>
      <c r="R437">
        <v>453</v>
      </c>
    </row>
    <row r="438" spans="17:18" x14ac:dyDescent="0.25">
      <c r="Q438">
        <v>428</v>
      </c>
      <c r="R438">
        <v>454</v>
      </c>
    </row>
    <row r="439" spans="17:18" x14ac:dyDescent="0.25">
      <c r="Q439">
        <v>429</v>
      </c>
      <c r="R439">
        <v>455</v>
      </c>
    </row>
    <row r="440" spans="17:18" x14ac:dyDescent="0.25">
      <c r="Q440">
        <v>430</v>
      </c>
      <c r="R440">
        <v>456</v>
      </c>
    </row>
    <row r="441" spans="17:18" x14ac:dyDescent="0.25">
      <c r="Q441">
        <v>431</v>
      </c>
      <c r="R441">
        <v>457</v>
      </c>
    </row>
    <row r="442" spans="17:18" x14ac:dyDescent="0.25">
      <c r="Q442">
        <v>432</v>
      </c>
      <c r="R442">
        <v>458</v>
      </c>
    </row>
    <row r="443" spans="17:18" x14ac:dyDescent="0.25">
      <c r="Q443">
        <v>433</v>
      </c>
      <c r="R443">
        <v>459</v>
      </c>
    </row>
    <row r="444" spans="17:18" x14ac:dyDescent="0.25">
      <c r="Q444">
        <v>434</v>
      </c>
      <c r="R444">
        <v>460</v>
      </c>
    </row>
    <row r="445" spans="17:18" x14ac:dyDescent="0.25">
      <c r="Q445">
        <v>435</v>
      </c>
      <c r="R445">
        <v>461</v>
      </c>
    </row>
    <row r="446" spans="17:18" x14ac:dyDescent="0.25">
      <c r="Q446">
        <v>436</v>
      </c>
      <c r="R446">
        <v>462</v>
      </c>
    </row>
    <row r="447" spans="17:18" x14ac:dyDescent="0.25">
      <c r="Q447">
        <v>437</v>
      </c>
      <c r="R447">
        <v>463</v>
      </c>
    </row>
    <row r="448" spans="17:18" x14ac:dyDescent="0.25">
      <c r="Q448">
        <v>438</v>
      </c>
      <c r="R448">
        <v>464</v>
      </c>
    </row>
    <row r="449" spans="17:18" x14ac:dyDescent="0.25">
      <c r="Q449">
        <v>439</v>
      </c>
      <c r="R449">
        <v>465</v>
      </c>
    </row>
    <row r="450" spans="17:18" x14ac:dyDescent="0.25">
      <c r="Q450">
        <v>440</v>
      </c>
      <c r="R450">
        <v>466</v>
      </c>
    </row>
    <row r="451" spans="17:18" x14ac:dyDescent="0.25">
      <c r="Q451">
        <v>441</v>
      </c>
      <c r="R451">
        <v>467</v>
      </c>
    </row>
    <row r="452" spans="17:18" x14ac:dyDescent="0.25">
      <c r="Q452">
        <v>442</v>
      </c>
      <c r="R452">
        <v>468</v>
      </c>
    </row>
    <row r="453" spans="17:18" x14ac:dyDescent="0.25">
      <c r="Q453">
        <v>443</v>
      </c>
      <c r="R453">
        <v>469</v>
      </c>
    </row>
    <row r="454" spans="17:18" x14ac:dyDescent="0.25">
      <c r="Q454">
        <v>444</v>
      </c>
      <c r="R454">
        <v>470</v>
      </c>
    </row>
    <row r="455" spans="17:18" x14ac:dyDescent="0.25">
      <c r="Q455">
        <v>445</v>
      </c>
      <c r="R455">
        <v>471</v>
      </c>
    </row>
    <row r="456" spans="17:18" x14ac:dyDescent="0.25">
      <c r="Q456">
        <v>446</v>
      </c>
      <c r="R456">
        <v>472</v>
      </c>
    </row>
    <row r="457" spans="17:18" x14ac:dyDescent="0.25">
      <c r="Q457">
        <v>447</v>
      </c>
      <c r="R457">
        <v>473</v>
      </c>
    </row>
    <row r="458" spans="17:18" x14ac:dyDescent="0.25">
      <c r="Q458">
        <v>448</v>
      </c>
      <c r="R458">
        <v>474</v>
      </c>
    </row>
    <row r="459" spans="17:18" x14ac:dyDescent="0.25">
      <c r="Q459">
        <v>449</v>
      </c>
      <c r="R459">
        <v>475</v>
      </c>
    </row>
    <row r="460" spans="17:18" x14ac:dyDescent="0.25">
      <c r="Q460">
        <v>450</v>
      </c>
      <c r="R460">
        <v>476</v>
      </c>
    </row>
    <row r="461" spans="17:18" x14ac:dyDescent="0.25">
      <c r="Q461">
        <v>451</v>
      </c>
      <c r="R461">
        <v>477</v>
      </c>
    </row>
    <row r="462" spans="17:18" x14ac:dyDescent="0.25">
      <c r="Q462">
        <v>452</v>
      </c>
      <c r="R462">
        <v>478</v>
      </c>
    </row>
    <row r="463" spans="17:18" x14ac:dyDescent="0.25">
      <c r="Q463">
        <v>453</v>
      </c>
      <c r="R463">
        <v>479</v>
      </c>
    </row>
    <row r="464" spans="17:18" x14ac:dyDescent="0.25">
      <c r="Q464">
        <v>454</v>
      </c>
      <c r="R464">
        <v>480</v>
      </c>
    </row>
    <row r="465" spans="17:18" x14ac:dyDescent="0.25">
      <c r="Q465">
        <v>455</v>
      </c>
      <c r="R465">
        <v>481</v>
      </c>
    </row>
    <row r="466" spans="17:18" x14ac:dyDescent="0.25">
      <c r="Q466">
        <v>456</v>
      </c>
      <c r="R466">
        <v>482</v>
      </c>
    </row>
    <row r="467" spans="17:18" x14ac:dyDescent="0.25">
      <c r="Q467">
        <v>457</v>
      </c>
      <c r="R467">
        <v>484</v>
      </c>
    </row>
    <row r="468" spans="17:18" x14ac:dyDescent="0.25">
      <c r="Q468">
        <v>458</v>
      </c>
      <c r="R468">
        <v>485</v>
      </c>
    </row>
    <row r="469" spans="17:18" x14ac:dyDescent="0.25">
      <c r="Q469">
        <v>459</v>
      </c>
      <c r="R469">
        <v>486</v>
      </c>
    </row>
    <row r="470" spans="17:18" x14ac:dyDescent="0.25">
      <c r="Q470">
        <v>460</v>
      </c>
      <c r="R470">
        <v>487</v>
      </c>
    </row>
    <row r="471" spans="17:18" x14ac:dyDescent="0.25">
      <c r="Q471">
        <v>461</v>
      </c>
      <c r="R471">
        <v>488</v>
      </c>
    </row>
    <row r="472" spans="17:18" x14ac:dyDescent="0.25">
      <c r="Q472">
        <v>462</v>
      </c>
      <c r="R472">
        <v>489</v>
      </c>
    </row>
    <row r="473" spans="17:18" x14ac:dyDescent="0.25">
      <c r="Q473">
        <v>463</v>
      </c>
      <c r="R473">
        <v>490</v>
      </c>
    </row>
    <row r="474" spans="17:18" x14ac:dyDescent="0.25">
      <c r="Q474">
        <v>464</v>
      </c>
      <c r="R474">
        <v>491</v>
      </c>
    </row>
    <row r="475" spans="17:18" x14ac:dyDescent="0.25">
      <c r="Q475">
        <v>465</v>
      </c>
      <c r="R475">
        <v>492</v>
      </c>
    </row>
    <row r="476" spans="17:18" x14ac:dyDescent="0.25">
      <c r="Q476">
        <v>466</v>
      </c>
      <c r="R476">
        <v>493</v>
      </c>
    </row>
    <row r="477" spans="17:18" x14ac:dyDescent="0.25">
      <c r="Q477">
        <v>467</v>
      </c>
      <c r="R477">
        <v>494</v>
      </c>
    </row>
    <row r="478" spans="17:18" x14ac:dyDescent="0.25">
      <c r="Q478">
        <v>468</v>
      </c>
      <c r="R478">
        <v>495</v>
      </c>
    </row>
    <row r="479" spans="17:18" x14ac:dyDescent="0.25">
      <c r="Q479">
        <v>469</v>
      </c>
      <c r="R479">
        <v>496</v>
      </c>
    </row>
    <row r="480" spans="17:18" x14ac:dyDescent="0.25">
      <c r="Q480">
        <v>470</v>
      </c>
      <c r="R480">
        <v>497</v>
      </c>
    </row>
    <row r="481" spans="17:18" x14ac:dyDescent="0.25">
      <c r="Q481">
        <v>471</v>
      </c>
      <c r="R481">
        <v>498</v>
      </c>
    </row>
    <row r="482" spans="17:18" x14ac:dyDescent="0.25">
      <c r="Q482">
        <v>472</v>
      </c>
      <c r="R482">
        <v>499</v>
      </c>
    </row>
    <row r="483" spans="17:18" x14ac:dyDescent="0.25">
      <c r="Q483">
        <v>473</v>
      </c>
      <c r="R483">
        <v>500</v>
      </c>
    </row>
    <row r="484" spans="17:18" x14ac:dyDescent="0.25">
      <c r="Q484">
        <v>474</v>
      </c>
      <c r="R484">
        <v>501</v>
      </c>
    </row>
    <row r="485" spans="17:18" x14ac:dyDescent="0.25">
      <c r="Q485">
        <v>475</v>
      </c>
      <c r="R485">
        <v>502</v>
      </c>
    </row>
    <row r="486" spans="17:18" x14ac:dyDescent="0.25">
      <c r="Q486">
        <v>476</v>
      </c>
      <c r="R486">
        <v>503</v>
      </c>
    </row>
    <row r="487" spans="17:18" x14ac:dyDescent="0.25">
      <c r="Q487">
        <v>477</v>
      </c>
      <c r="R487">
        <v>504</v>
      </c>
    </row>
    <row r="488" spans="17:18" x14ac:dyDescent="0.25">
      <c r="Q488">
        <v>478</v>
      </c>
      <c r="R488">
        <v>505</v>
      </c>
    </row>
    <row r="489" spans="17:18" x14ac:dyDescent="0.25">
      <c r="Q489">
        <v>479</v>
      </c>
      <c r="R489">
        <v>506</v>
      </c>
    </row>
    <row r="490" spans="17:18" x14ac:dyDescent="0.25">
      <c r="Q490">
        <v>480</v>
      </c>
      <c r="R490">
        <v>507</v>
      </c>
    </row>
    <row r="491" spans="17:18" x14ac:dyDescent="0.25">
      <c r="Q491">
        <v>481</v>
      </c>
      <c r="R491">
        <v>508</v>
      </c>
    </row>
    <row r="492" spans="17:18" x14ac:dyDescent="0.25">
      <c r="Q492">
        <v>482</v>
      </c>
      <c r="R492">
        <v>509</v>
      </c>
    </row>
    <row r="493" spans="17:18" x14ac:dyDescent="0.25">
      <c r="Q493">
        <v>483</v>
      </c>
      <c r="R493">
        <v>510</v>
      </c>
    </row>
    <row r="494" spans="17:18" x14ac:dyDescent="0.25">
      <c r="Q494">
        <v>484</v>
      </c>
      <c r="R494">
        <v>511</v>
      </c>
    </row>
    <row r="495" spans="17:18" x14ac:dyDescent="0.25">
      <c r="Q495">
        <v>485</v>
      </c>
      <c r="R495">
        <v>512</v>
      </c>
    </row>
    <row r="496" spans="17:18" x14ac:dyDescent="0.25">
      <c r="Q496">
        <v>486</v>
      </c>
      <c r="R496">
        <v>513</v>
      </c>
    </row>
    <row r="497" spans="17:18" x14ac:dyDescent="0.25">
      <c r="Q497">
        <v>487</v>
      </c>
      <c r="R497">
        <v>514</v>
      </c>
    </row>
    <row r="498" spans="17:18" x14ac:dyDescent="0.25">
      <c r="Q498">
        <v>488</v>
      </c>
      <c r="R498">
        <v>515</v>
      </c>
    </row>
    <row r="499" spans="17:18" x14ac:dyDescent="0.25">
      <c r="Q499">
        <v>489</v>
      </c>
      <c r="R499">
        <v>516</v>
      </c>
    </row>
    <row r="500" spans="17:18" x14ac:dyDescent="0.25">
      <c r="Q500">
        <v>490</v>
      </c>
      <c r="R500">
        <v>517</v>
      </c>
    </row>
    <row r="501" spans="17:18" x14ac:dyDescent="0.25">
      <c r="Q501">
        <v>491</v>
      </c>
      <c r="R501">
        <v>519</v>
      </c>
    </row>
    <row r="502" spans="17:18" x14ac:dyDescent="0.25">
      <c r="Q502">
        <v>492</v>
      </c>
      <c r="R502">
        <v>520</v>
      </c>
    </row>
    <row r="503" spans="17:18" x14ac:dyDescent="0.25">
      <c r="Q503">
        <v>493</v>
      </c>
      <c r="R503">
        <v>521</v>
      </c>
    </row>
    <row r="504" spans="17:18" x14ac:dyDescent="0.25">
      <c r="Q504">
        <v>494</v>
      </c>
      <c r="R504">
        <v>522</v>
      </c>
    </row>
    <row r="505" spans="17:18" x14ac:dyDescent="0.25">
      <c r="Q505">
        <v>495</v>
      </c>
      <c r="R505">
        <v>523</v>
      </c>
    </row>
    <row r="506" spans="17:18" x14ac:dyDescent="0.25">
      <c r="Q506">
        <v>496</v>
      </c>
      <c r="R506">
        <v>524</v>
      </c>
    </row>
    <row r="507" spans="17:18" x14ac:dyDescent="0.25">
      <c r="Q507">
        <v>497</v>
      </c>
      <c r="R507">
        <v>525</v>
      </c>
    </row>
    <row r="508" spans="17:18" x14ac:dyDescent="0.25">
      <c r="Q508">
        <v>498</v>
      </c>
      <c r="R508">
        <v>526</v>
      </c>
    </row>
    <row r="509" spans="17:18" x14ac:dyDescent="0.25">
      <c r="Q509">
        <v>499</v>
      </c>
      <c r="R509">
        <v>527</v>
      </c>
    </row>
    <row r="510" spans="17:18" x14ac:dyDescent="0.25">
      <c r="Q510">
        <v>500</v>
      </c>
      <c r="R510">
        <v>528</v>
      </c>
    </row>
    <row r="511" spans="17:18" x14ac:dyDescent="0.25">
      <c r="Q511">
        <v>501</v>
      </c>
      <c r="R511">
        <v>529</v>
      </c>
    </row>
    <row r="512" spans="17:18" x14ac:dyDescent="0.25">
      <c r="Q512">
        <v>502</v>
      </c>
      <c r="R512">
        <v>530</v>
      </c>
    </row>
    <row r="513" spans="17:18" x14ac:dyDescent="0.25">
      <c r="Q513">
        <v>503</v>
      </c>
      <c r="R513">
        <v>531</v>
      </c>
    </row>
    <row r="514" spans="17:18" x14ac:dyDescent="0.25">
      <c r="Q514">
        <v>504</v>
      </c>
      <c r="R514">
        <v>532</v>
      </c>
    </row>
    <row r="515" spans="17:18" x14ac:dyDescent="0.25">
      <c r="Q515">
        <v>505</v>
      </c>
      <c r="R515">
        <v>533</v>
      </c>
    </row>
    <row r="516" spans="17:18" x14ac:dyDescent="0.25">
      <c r="Q516">
        <v>506</v>
      </c>
      <c r="R516">
        <v>534</v>
      </c>
    </row>
    <row r="517" spans="17:18" x14ac:dyDescent="0.25">
      <c r="Q517">
        <v>507</v>
      </c>
      <c r="R517">
        <v>535</v>
      </c>
    </row>
    <row r="518" spans="17:18" x14ac:dyDescent="0.25">
      <c r="Q518">
        <v>508</v>
      </c>
      <c r="R518">
        <v>536</v>
      </c>
    </row>
    <row r="519" spans="17:18" x14ac:dyDescent="0.25">
      <c r="Q519">
        <v>509</v>
      </c>
      <c r="R519">
        <v>537</v>
      </c>
    </row>
    <row r="520" spans="17:18" x14ac:dyDescent="0.25">
      <c r="Q520">
        <v>510</v>
      </c>
      <c r="R520">
        <v>538</v>
      </c>
    </row>
    <row r="521" spans="17:18" x14ac:dyDescent="0.25">
      <c r="Q521">
        <v>511</v>
      </c>
      <c r="R521">
        <v>539</v>
      </c>
    </row>
    <row r="522" spans="17:18" x14ac:dyDescent="0.25">
      <c r="Q522">
        <v>512</v>
      </c>
      <c r="R522">
        <v>540</v>
      </c>
    </row>
    <row r="523" spans="17:18" x14ac:dyDescent="0.25">
      <c r="Q523">
        <v>513</v>
      </c>
      <c r="R523">
        <v>541</v>
      </c>
    </row>
    <row r="524" spans="17:18" x14ac:dyDescent="0.25">
      <c r="Q524">
        <v>514</v>
      </c>
      <c r="R524">
        <v>542</v>
      </c>
    </row>
    <row r="525" spans="17:18" x14ac:dyDescent="0.25">
      <c r="Q525">
        <v>515</v>
      </c>
      <c r="R525">
        <v>543</v>
      </c>
    </row>
    <row r="526" spans="17:18" x14ac:dyDescent="0.25">
      <c r="Q526">
        <v>516</v>
      </c>
      <c r="R526">
        <v>544</v>
      </c>
    </row>
    <row r="527" spans="17:18" x14ac:dyDescent="0.25">
      <c r="Q527">
        <v>517</v>
      </c>
      <c r="R527">
        <v>545</v>
      </c>
    </row>
    <row r="528" spans="17:18" x14ac:dyDescent="0.25">
      <c r="Q528">
        <v>518</v>
      </c>
      <c r="R528">
        <v>546</v>
      </c>
    </row>
    <row r="529" spans="17:18" x14ac:dyDescent="0.25">
      <c r="Q529">
        <v>519</v>
      </c>
      <c r="R529">
        <v>547</v>
      </c>
    </row>
    <row r="530" spans="17:18" x14ac:dyDescent="0.25">
      <c r="Q530">
        <v>520</v>
      </c>
      <c r="R530">
        <v>548</v>
      </c>
    </row>
    <row r="531" spans="17:18" x14ac:dyDescent="0.25">
      <c r="Q531">
        <v>521</v>
      </c>
      <c r="R531">
        <v>549</v>
      </c>
    </row>
    <row r="532" spans="17:18" x14ac:dyDescent="0.25">
      <c r="Q532">
        <v>522</v>
      </c>
      <c r="R532">
        <v>550</v>
      </c>
    </row>
    <row r="533" spans="17:18" x14ac:dyDescent="0.25">
      <c r="Q533">
        <v>523</v>
      </c>
      <c r="R533">
        <v>551</v>
      </c>
    </row>
    <row r="534" spans="17:18" x14ac:dyDescent="0.25">
      <c r="Q534">
        <v>524</v>
      </c>
      <c r="R534">
        <v>552</v>
      </c>
    </row>
    <row r="535" spans="17:18" x14ac:dyDescent="0.25">
      <c r="Q535">
        <v>525</v>
      </c>
      <c r="R535">
        <v>553</v>
      </c>
    </row>
    <row r="536" spans="17:18" x14ac:dyDescent="0.25">
      <c r="Q536">
        <v>526</v>
      </c>
      <c r="R536">
        <v>554</v>
      </c>
    </row>
    <row r="537" spans="17:18" x14ac:dyDescent="0.25">
      <c r="Q537">
        <v>527</v>
      </c>
      <c r="R537">
        <v>556</v>
      </c>
    </row>
    <row r="538" spans="17:18" x14ac:dyDescent="0.25">
      <c r="Q538">
        <v>528</v>
      </c>
      <c r="R538">
        <v>557</v>
      </c>
    </row>
    <row r="539" spans="17:18" x14ac:dyDescent="0.25">
      <c r="Q539">
        <v>529</v>
      </c>
      <c r="R539">
        <v>558</v>
      </c>
    </row>
    <row r="540" spans="17:18" x14ac:dyDescent="0.25">
      <c r="Q540">
        <v>530</v>
      </c>
      <c r="R540">
        <v>559</v>
      </c>
    </row>
    <row r="541" spans="17:18" x14ac:dyDescent="0.25">
      <c r="Q541">
        <v>531</v>
      </c>
      <c r="R541">
        <v>560</v>
      </c>
    </row>
    <row r="542" spans="17:18" x14ac:dyDescent="0.25">
      <c r="Q542">
        <v>532</v>
      </c>
      <c r="R542">
        <v>561</v>
      </c>
    </row>
    <row r="543" spans="17:18" x14ac:dyDescent="0.25">
      <c r="Q543">
        <v>533</v>
      </c>
      <c r="R543">
        <v>562</v>
      </c>
    </row>
    <row r="544" spans="17:18" x14ac:dyDescent="0.25">
      <c r="Q544">
        <v>534</v>
      </c>
      <c r="R544">
        <v>563</v>
      </c>
    </row>
    <row r="545" spans="17:18" x14ac:dyDescent="0.25">
      <c r="Q545">
        <v>535</v>
      </c>
      <c r="R545">
        <v>564</v>
      </c>
    </row>
    <row r="546" spans="17:18" x14ac:dyDescent="0.25">
      <c r="Q546">
        <v>536</v>
      </c>
      <c r="R546">
        <v>565</v>
      </c>
    </row>
    <row r="547" spans="17:18" x14ac:dyDescent="0.25">
      <c r="Q547">
        <v>537</v>
      </c>
      <c r="R547">
        <v>566</v>
      </c>
    </row>
    <row r="548" spans="17:18" x14ac:dyDescent="0.25">
      <c r="Q548">
        <v>538</v>
      </c>
      <c r="R548">
        <v>567</v>
      </c>
    </row>
    <row r="549" spans="17:18" x14ac:dyDescent="0.25">
      <c r="Q549">
        <v>539</v>
      </c>
      <c r="R549">
        <v>568</v>
      </c>
    </row>
    <row r="550" spans="17:18" x14ac:dyDescent="0.25">
      <c r="Q550">
        <v>540</v>
      </c>
      <c r="R550">
        <v>569</v>
      </c>
    </row>
    <row r="551" spans="17:18" x14ac:dyDescent="0.25">
      <c r="Q551">
        <v>541</v>
      </c>
      <c r="R551">
        <v>570</v>
      </c>
    </row>
    <row r="552" spans="17:18" x14ac:dyDescent="0.25">
      <c r="Q552">
        <v>542</v>
      </c>
      <c r="R552">
        <v>571</v>
      </c>
    </row>
    <row r="553" spans="17:18" x14ac:dyDescent="0.25">
      <c r="Q553">
        <v>543</v>
      </c>
      <c r="R553">
        <v>572</v>
      </c>
    </row>
    <row r="554" spans="17:18" x14ac:dyDescent="0.25">
      <c r="Q554">
        <v>544</v>
      </c>
      <c r="R554">
        <v>573</v>
      </c>
    </row>
    <row r="555" spans="17:18" x14ac:dyDescent="0.25">
      <c r="Q555">
        <v>545</v>
      </c>
      <c r="R555">
        <v>574</v>
      </c>
    </row>
    <row r="556" spans="17:18" x14ac:dyDescent="0.25">
      <c r="Q556">
        <v>546</v>
      </c>
      <c r="R556">
        <v>575</v>
      </c>
    </row>
    <row r="557" spans="17:18" x14ac:dyDescent="0.25">
      <c r="Q557">
        <v>547</v>
      </c>
      <c r="R557">
        <v>576</v>
      </c>
    </row>
    <row r="558" spans="17:18" x14ac:dyDescent="0.25">
      <c r="Q558">
        <v>548</v>
      </c>
      <c r="R558">
        <v>577</v>
      </c>
    </row>
    <row r="559" spans="17:18" x14ac:dyDescent="0.25">
      <c r="Q559">
        <v>549</v>
      </c>
      <c r="R559">
        <v>578</v>
      </c>
    </row>
    <row r="560" spans="17:18" x14ac:dyDescent="0.25">
      <c r="Q560">
        <v>550</v>
      </c>
      <c r="R560">
        <v>579</v>
      </c>
    </row>
    <row r="561" spans="17:18" x14ac:dyDescent="0.25">
      <c r="Q561">
        <v>551</v>
      </c>
      <c r="R561">
        <v>580</v>
      </c>
    </row>
    <row r="562" spans="17:18" x14ac:dyDescent="0.25">
      <c r="Q562">
        <v>552</v>
      </c>
      <c r="R562">
        <v>581</v>
      </c>
    </row>
    <row r="563" spans="17:18" x14ac:dyDescent="0.25">
      <c r="Q563">
        <v>553</v>
      </c>
      <c r="R563">
        <v>582</v>
      </c>
    </row>
    <row r="564" spans="17:18" x14ac:dyDescent="0.25">
      <c r="Q564">
        <v>554</v>
      </c>
      <c r="R564">
        <v>583</v>
      </c>
    </row>
    <row r="565" spans="17:18" x14ac:dyDescent="0.25">
      <c r="Q565">
        <v>555</v>
      </c>
      <c r="R565">
        <v>584</v>
      </c>
    </row>
    <row r="566" spans="17:18" x14ac:dyDescent="0.25">
      <c r="Q566">
        <v>556</v>
      </c>
      <c r="R566">
        <v>585</v>
      </c>
    </row>
    <row r="567" spans="17:18" x14ac:dyDescent="0.25">
      <c r="Q567">
        <v>557</v>
      </c>
      <c r="R567">
        <v>586</v>
      </c>
    </row>
    <row r="568" spans="17:18" x14ac:dyDescent="0.25">
      <c r="Q568">
        <v>558</v>
      </c>
      <c r="R568">
        <v>587</v>
      </c>
    </row>
    <row r="569" spans="17:18" x14ac:dyDescent="0.25">
      <c r="Q569">
        <v>559</v>
      </c>
      <c r="R569">
        <v>588</v>
      </c>
    </row>
    <row r="570" spans="17:18" x14ac:dyDescent="0.25">
      <c r="Q570">
        <v>560</v>
      </c>
      <c r="R570">
        <v>589</v>
      </c>
    </row>
    <row r="571" spans="17:18" x14ac:dyDescent="0.25">
      <c r="Q571">
        <v>561</v>
      </c>
      <c r="R571">
        <v>590</v>
      </c>
    </row>
    <row r="572" spans="17:18" x14ac:dyDescent="0.25">
      <c r="Q572">
        <v>562</v>
      </c>
      <c r="R572">
        <v>591</v>
      </c>
    </row>
    <row r="573" spans="17:18" x14ac:dyDescent="0.25">
      <c r="Q573">
        <v>563</v>
      </c>
      <c r="R573">
        <v>593</v>
      </c>
    </row>
    <row r="574" spans="17:18" x14ac:dyDescent="0.25">
      <c r="Q574">
        <v>564</v>
      </c>
      <c r="R574">
        <v>594</v>
      </c>
    </row>
    <row r="575" spans="17:18" x14ac:dyDescent="0.25">
      <c r="Q575">
        <v>565</v>
      </c>
      <c r="R575">
        <v>595</v>
      </c>
    </row>
    <row r="576" spans="17:18" x14ac:dyDescent="0.25">
      <c r="Q576">
        <v>566</v>
      </c>
      <c r="R576">
        <v>596</v>
      </c>
    </row>
    <row r="577" spans="17:18" x14ac:dyDescent="0.25">
      <c r="Q577">
        <v>567</v>
      </c>
      <c r="R577">
        <v>597</v>
      </c>
    </row>
    <row r="578" spans="17:18" x14ac:dyDescent="0.25">
      <c r="Q578">
        <v>568</v>
      </c>
      <c r="R578">
        <v>598</v>
      </c>
    </row>
    <row r="579" spans="17:18" x14ac:dyDescent="0.25">
      <c r="Q579">
        <v>569</v>
      </c>
      <c r="R579">
        <v>599</v>
      </c>
    </row>
    <row r="580" spans="17:18" x14ac:dyDescent="0.25">
      <c r="Q580">
        <v>570</v>
      </c>
      <c r="R580">
        <v>600</v>
      </c>
    </row>
    <row r="581" spans="17:18" x14ac:dyDescent="0.25">
      <c r="Q581">
        <v>571</v>
      </c>
      <c r="R581">
        <v>601</v>
      </c>
    </row>
    <row r="582" spans="17:18" x14ac:dyDescent="0.25">
      <c r="Q582">
        <v>572</v>
      </c>
      <c r="R582">
        <v>602</v>
      </c>
    </row>
    <row r="583" spans="17:18" x14ac:dyDescent="0.25">
      <c r="Q583">
        <v>573</v>
      </c>
      <c r="R583">
        <v>603</v>
      </c>
    </row>
    <row r="584" spans="17:18" x14ac:dyDescent="0.25">
      <c r="Q584">
        <v>574</v>
      </c>
      <c r="R584">
        <v>604</v>
      </c>
    </row>
    <row r="585" spans="17:18" x14ac:dyDescent="0.25">
      <c r="Q585">
        <v>575</v>
      </c>
      <c r="R585">
        <v>605</v>
      </c>
    </row>
    <row r="586" spans="17:18" x14ac:dyDescent="0.25">
      <c r="Q586">
        <v>576</v>
      </c>
      <c r="R586">
        <v>606</v>
      </c>
    </row>
    <row r="587" spans="17:18" x14ac:dyDescent="0.25">
      <c r="Q587">
        <v>577</v>
      </c>
      <c r="R587">
        <v>607</v>
      </c>
    </row>
    <row r="588" spans="17:18" x14ac:dyDescent="0.25">
      <c r="Q588">
        <v>578</v>
      </c>
      <c r="R588">
        <v>608</v>
      </c>
    </row>
    <row r="589" spans="17:18" x14ac:dyDescent="0.25">
      <c r="Q589">
        <v>579</v>
      </c>
      <c r="R589">
        <v>609</v>
      </c>
    </row>
    <row r="590" spans="17:18" x14ac:dyDescent="0.25">
      <c r="Q590">
        <v>580</v>
      </c>
      <c r="R590">
        <v>610</v>
      </c>
    </row>
    <row r="591" spans="17:18" x14ac:dyDescent="0.25">
      <c r="Q591">
        <v>581</v>
      </c>
      <c r="R591">
        <v>611</v>
      </c>
    </row>
    <row r="592" spans="17:18" x14ac:dyDescent="0.25">
      <c r="Q592">
        <v>582</v>
      </c>
      <c r="R592">
        <v>612</v>
      </c>
    </row>
    <row r="593" spans="17:18" x14ac:dyDescent="0.25">
      <c r="Q593">
        <v>583</v>
      </c>
      <c r="R593">
        <v>613</v>
      </c>
    </row>
    <row r="594" spans="17:18" x14ac:dyDescent="0.25">
      <c r="Q594">
        <v>584</v>
      </c>
      <c r="R594">
        <v>614</v>
      </c>
    </row>
    <row r="595" spans="17:18" x14ac:dyDescent="0.25">
      <c r="Q595">
        <v>585</v>
      </c>
      <c r="R595">
        <v>615</v>
      </c>
    </row>
    <row r="596" spans="17:18" x14ac:dyDescent="0.25">
      <c r="Q596">
        <v>586</v>
      </c>
      <c r="R596">
        <v>616</v>
      </c>
    </row>
    <row r="597" spans="17:18" x14ac:dyDescent="0.25">
      <c r="Q597">
        <v>587</v>
      </c>
      <c r="R597">
        <v>617</v>
      </c>
    </row>
    <row r="598" spans="17:18" x14ac:dyDescent="0.25">
      <c r="Q598">
        <v>588</v>
      </c>
      <c r="R598">
        <v>618</v>
      </c>
    </row>
    <row r="599" spans="17:18" x14ac:dyDescent="0.25">
      <c r="Q599">
        <v>589</v>
      </c>
      <c r="R599">
        <v>619</v>
      </c>
    </row>
    <row r="600" spans="17:18" x14ac:dyDescent="0.25">
      <c r="Q600">
        <v>590</v>
      </c>
      <c r="R600">
        <v>620</v>
      </c>
    </row>
    <row r="601" spans="17:18" x14ac:dyDescent="0.25">
      <c r="Q601">
        <v>591</v>
      </c>
      <c r="R601">
        <v>621</v>
      </c>
    </row>
    <row r="602" spans="17:18" x14ac:dyDescent="0.25">
      <c r="Q602">
        <v>592</v>
      </c>
      <c r="R602">
        <v>622</v>
      </c>
    </row>
    <row r="603" spans="17:18" x14ac:dyDescent="0.25">
      <c r="Q603">
        <v>593</v>
      </c>
      <c r="R603">
        <v>623</v>
      </c>
    </row>
    <row r="604" spans="17:18" x14ac:dyDescent="0.25">
      <c r="Q604">
        <v>594</v>
      </c>
      <c r="R604">
        <v>624</v>
      </c>
    </row>
    <row r="605" spans="17:18" x14ac:dyDescent="0.25">
      <c r="Q605">
        <v>595</v>
      </c>
      <c r="R605">
        <v>625</v>
      </c>
    </row>
    <row r="606" spans="17:18" x14ac:dyDescent="0.25">
      <c r="Q606">
        <v>596</v>
      </c>
      <c r="R606">
        <v>626</v>
      </c>
    </row>
    <row r="607" spans="17:18" x14ac:dyDescent="0.25">
      <c r="Q607">
        <v>597</v>
      </c>
      <c r="R607">
        <v>627</v>
      </c>
    </row>
    <row r="608" spans="17:18" x14ac:dyDescent="0.25">
      <c r="Q608">
        <v>598</v>
      </c>
      <c r="R608">
        <v>628</v>
      </c>
    </row>
    <row r="609" spans="17:18" x14ac:dyDescent="0.25">
      <c r="Q609">
        <v>599</v>
      </c>
      <c r="R609">
        <v>629</v>
      </c>
    </row>
    <row r="610" spans="17:18" x14ac:dyDescent="0.25">
      <c r="Q610">
        <v>600</v>
      </c>
      <c r="R610">
        <v>630</v>
      </c>
    </row>
    <row r="611" spans="17:18" x14ac:dyDescent="0.25">
      <c r="Q611">
        <v>601</v>
      </c>
      <c r="R611">
        <v>632</v>
      </c>
    </row>
    <row r="612" spans="17:18" x14ac:dyDescent="0.25">
      <c r="Q612">
        <v>602</v>
      </c>
      <c r="R612">
        <v>633</v>
      </c>
    </row>
    <row r="613" spans="17:18" x14ac:dyDescent="0.25">
      <c r="Q613">
        <v>603</v>
      </c>
      <c r="R613">
        <v>634</v>
      </c>
    </row>
    <row r="614" spans="17:18" x14ac:dyDescent="0.25">
      <c r="Q614">
        <v>604</v>
      </c>
      <c r="R614">
        <v>635</v>
      </c>
    </row>
    <row r="615" spans="17:18" x14ac:dyDescent="0.25">
      <c r="Q615">
        <v>605</v>
      </c>
      <c r="R615">
        <v>636</v>
      </c>
    </row>
    <row r="616" spans="17:18" x14ac:dyDescent="0.25">
      <c r="Q616">
        <v>606</v>
      </c>
      <c r="R616">
        <v>637</v>
      </c>
    </row>
    <row r="617" spans="17:18" x14ac:dyDescent="0.25">
      <c r="Q617">
        <v>607</v>
      </c>
      <c r="R617">
        <v>638</v>
      </c>
    </row>
    <row r="618" spans="17:18" x14ac:dyDescent="0.25">
      <c r="Q618">
        <v>608</v>
      </c>
      <c r="R618">
        <v>639</v>
      </c>
    </row>
    <row r="619" spans="17:18" x14ac:dyDescent="0.25">
      <c r="Q619">
        <v>609</v>
      </c>
      <c r="R619">
        <v>640</v>
      </c>
    </row>
    <row r="620" spans="17:18" x14ac:dyDescent="0.25">
      <c r="Q620">
        <v>610</v>
      </c>
      <c r="R620">
        <v>641</v>
      </c>
    </row>
    <row r="621" spans="17:18" x14ac:dyDescent="0.25">
      <c r="Q621">
        <v>611</v>
      </c>
      <c r="R621">
        <v>642</v>
      </c>
    </row>
    <row r="622" spans="17:18" x14ac:dyDescent="0.25">
      <c r="Q622">
        <v>612</v>
      </c>
      <c r="R622">
        <v>643</v>
      </c>
    </row>
    <row r="623" spans="17:18" x14ac:dyDescent="0.25">
      <c r="Q623">
        <v>613</v>
      </c>
      <c r="R623">
        <v>644</v>
      </c>
    </row>
    <row r="624" spans="17:18" x14ac:dyDescent="0.25">
      <c r="Q624">
        <v>614</v>
      </c>
      <c r="R624">
        <v>645</v>
      </c>
    </row>
    <row r="625" spans="17:18" x14ac:dyDescent="0.25">
      <c r="Q625">
        <v>615</v>
      </c>
      <c r="R625">
        <v>646</v>
      </c>
    </row>
    <row r="626" spans="17:18" x14ac:dyDescent="0.25">
      <c r="Q626">
        <v>616</v>
      </c>
      <c r="R626">
        <v>647</v>
      </c>
    </row>
    <row r="627" spans="17:18" x14ac:dyDescent="0.25">
      <c r="Q627">
        <v>617</v>
      </c>
      <c r="R627">
        <v>648</v>
      </c>
    </row>
    <row r="628" spans="17:18" x14ac:dyDescent="0.25">
      <c r="Q628">
        <v>618</v>
      </c>
      <c r="R628">
        <v>649</v>
      </c>
    </row>
    <row r="629" spans="17:18" x14ac:dyDescent="0.25">
      <c r="Q629">
        <v>619</v>
      </c>
      <c r="R629">
        <v>650</v>
      </c>
    </row>
    <row r="630" spans="17:18" x14ac:dyDescent="0.25">
      <c r="Q630">
        <v>620</v>
      </c>
      <c r="R630">
        <v>651</v>
      </c>
    </row>
    <row r="631" spans="17:18" x14ac:dyDescent="0.25">
      <c r="Q631">
        <v>621</v>
      </c>
      <c r="R631">
        <v>652</v>
      </c>
    </row>
    <row r="632" spans="17:18" x14ac:dyDescent="0.25">
      <c r="Q632">
        <v>622</v>
      </c>
      <c r="R632">
        <v>653</v>
      </c>
    </row>
    <row r="633" spans="17:18" x14ac:dyDescent="0.25">
      <c r="Q633">
        <v>623</v>
      </c>
      <c r="R633">
        <v>654</v>
      </c>
    </row>
    <row r="634" spans="17:18" x14ac:dyDescent="0.25">
      <c r="Q634">
        <v>624</v>
      </c>
      <c r="R634">
        <v>655</v>
      </c>
    </row>
    <row r="635" spans="17:18" x14ac:dyDescent="0.25">
      <c r="Q635">
        <v>625</v>
      </c>
      <c r="R635">
        <v>656</v>
      </c>
    </row>
    <row r="636" spans="17:18" x14ac:dyDescent="0.25">
      <c r="Q636">
        <v>626</v>
      </c>
      <c r="R636">
        <v>657</v>
      </c>
    </row>
    <row r="637" spans="17:18" x14ac:dyDescent="0.25">
      <c r="Q637">
        <v>627</v>
      </c>
      <c r="R637">
        <v>658</v>
      </c>
    </row>
    <row r="638" spans="17:18" x14ac:dyDescent="0.25">
      <c r="Q638">
        <v>628</v>
      </c>
      <c r="R638">
        <v>659</v>
      </c>
    </row>
    <row r="639" spans="17:18" x14ac:dyDescent="0.25">
      <c r="Q639">
        <v>629</v>
      </c>
      <c r="R639">
        <v>660</v>
      </c>
    </row>
    <row r="640" spans="17:18" x14ac:dyDescent="0.25">
      <c r="Q640">
        <v>630</v>
      </c>
      <c r="R640">
        <v>661</v>
      </c>
    </row>
    <row r="641" spans="17:18" x14ac:dyDescent="0.25">
      <c r="Q641">
        <v>631</v>
      </c>
      <c r="R641">
        <v>662</v>
      </c>
    </row>
    <row r="642" spans="17:18" x14ac:dyDescent="0.25">
      <c r="Q642">
        <v>632</v>
      </c>
      <c r="R642">
        <v>663</v>
      </c>
    </row>
    <row r="643" spans="17:18" x14ac:dyDescent="0.25">
      <c r="Q643">
        <v>633</v>
      </c>
      <c r="R643">
        <v>664</v>
      </c>
    </row>
    <row r="644" spans="17:18" x14ac:dyDescent="0.25">
      <c r="Q644">
        <v>634</v>
      </c>
      <c r="R644">
        <v>665</v>
      </c>
    </row>
    <row r="645" spans="17:18" x14ac:dyDescent="0.25">
      <c r="Q645">
        <v>635</v>
      </c>
      <c r="R645">
        <v>666</v>
      </c>
    </row>
    <row r="646" spans="17:18" x14ac:dyDescent="0.25">
      <c r="Q646">
        <v>636</v>
      </c>
      <c r="R646">
        <v>667</v>
      </c>
    </row>
    <row r="647" spans="17:18" x14ac:dyDescent="0.25">
      <c r="Q647">
        <v>637</v>
      </c>
      <c r="R647">
        <v>668</v>
      </c>
    </row>
    <row r="648" spans="17:18" x14ac:dyDescent="0.25">
      <c r="Q648">
        <v>638</v>
      </c>
      <c r="R648">
        <v>669</v>
      </c>
    </row>
    <row r="649" spans="17:18" x14ac:dyDescent="0.25">
      <c r="Q649">
        <v>639</v>
      </c>
      <c r="R649">
        <v>671</v>
      </c>
    </row>
    <row r="650" spans="17:18" x14ac:dyDescent="0.25">
      <c r="Q650">
        <v>640</v>
      </c>
      <c r="R650">
        <v>672</v>
      </c>
    </row>
    <row r="651" spans="17:18" x14ac:dyDescent="0.25">
      <c r="Q651">
        <v>641</v>
      </c>
      <c r="R651">
        <v>673</v>
      </c>
    </row>
    <row r="652" spans="17:18" x14ac:dyDescent="0.25">
      <c r="Q652">
        <v>642</v>
      </c>
      <c r="R652">
        <v>674</v>
      </c>
    </row>
    <row r="653" spans="17:18" x14ac:dyDescent="0.25">
      <c r="Q653">
        <v>643</v>
      </c>
      <c r="R653">
        <v>675</v>
      </c>
    </row>
    <row r="654" spans="17:18" x14ac:dyDescent="0.25">
      <c r="Q654">
        <v>644</v>
      </c>
      <c r="R654">
        <v>676</v>
      </c>
    </row>
    <row r="655" spans="17:18" x14ac:dyDescent="0.25">
      <c r="Q655">
        <v>645</v>
      </c>
      <c r="R655">
        <v>677</v>
      </c>
    </row>
    <row r="656" spans="17:18" x14ac:dyDescent="0.25">
      <c r="Q656">
        <v>646</v>
      </c>
      <c r="R656">
        <v>678</v>
      </c>
    </row>
    <row r="657" spans="17:18" x14ac:dyDescent="0.25">
      <c r="Q657">
        <v>647</v>
      </c>
      <c r="R657">
        <v>679</v>
      </c>
    </row>
    <row r="658" spans="17:18" x14ac:dyDescent="0.25">
      <c r="Q658">
        <v>648</v>
      </c>
      <c r="R658">
        <v>680</v>
      </c>
    </row>
    <row r="659" spans="17:18" x14ac:dyDescent="0.25">
      <c r="Q659">
        <v>649</v>
      </c>
      <c r="R659">
        <v>681</v>
      </c>
    </row>
    <row r="660" spans="17:18" x14ac:dyDescent="0.25">
      <c r="Q660">
        <v>650</v>
      </c>
      <c r="R660">
        <v>682</v>
      </c>
    </row>
    <row r="661" spans="17:18" x14ac:dyDescent="0.25">
      <c r="Q661">
        <v>651</v>
      </c>
      <c r="R661">
        <v>683</v>
      </c>
    </row>
    <row r="662" spans="17:18" x14ac:dyDescent="0.25">
      <c r="Q662">
        <v>652</v>
      </c>
      <c r="R662">
        <v>684</v>
      </c>
    </row>
    <row r="663" spans="17:18" x14ac:dyDescent="0.25">
      <c r="Q663">
        <v>653</v>
      </c>
      <c r="R663">
        <v>685</v>
      </c>
    </row>
    <row r="664" spans="17:18" x14ac:dyDescent="0.25">
      <c r="Q664">
        <v>654</v>
      </c>
      <c r="R664">
        <v>686</v>
      </c>
    </row>
    <row r="665" spans="17:18" x14ac:dyDescent="0.25">
      <c r="Q665">
        <v>655</v>
      </c>
      <c r="R665">
        <v>687</v>
      </c>
    </row>
    <row r="666" spans="17:18" x14ac:dyDescent="0.25">
      <c r="Q666">
        <v>656</v>
      </c>
      <c r="R666">
        <v>688</v>
      </c>
    </row>
    <row r="667" spans="17:18" x14ac:dyDescent="0.25">
      <c r="Q667">
        <v>657</v>
      </c>
      <c r="R667">
        <v>689</v>
      </c>
    </row>
    <row r="668" spans="17:18" x14ac:dyDescent="0.25">
      <c r="Q668">
        <v>658</v>
      </c>
      <c r="R668">
        <v>690</v>
      </c>
    </row>
    <row r="669" spans="17:18" x14ac:dyDescent="0.25">
      <c r="Q669">
        <v>659</v>
      </c>
      <c r="R669">
        <v>691</v>
      </c>
    </row>
    <row r="670" spans="17:18" x14ac:dyDescent="0.25">
      <c r="Q670">
        <v>660</v>
      </c>
      <c r="R670">
        <v>692</v>
      </c>
    </row>
    <row r="671" spans="17:18" x14ac:dyDescent="0.25">
      <c r="Q671">
        <v>661</v>
      </c>
      <c r="R671">
        <v>693</v>
      </c>
    </row>
    <row r="672" spans="17:18" x14ac:dyDescent="0.25">
      <c r="Q672">
        <v>662</v>
      </c>
      <c r="R672">
        <v>694</v>
      </c>
    </row>
    <row r="673" spans="17:18" x14ac:dyDescent="0.25">
      <c r="Q673">
        <v>663</v>
      </c>
      <c r="R673">
        <v>695</v>
      </c>
    </row>
    <row r="674" spans="17:18" x14ac:dyDescent="0.25">
      <c r="Q674">
        <v>664</v>
      </c>
      <c r="R674">
        <v>696</v>
      </c>
    </row>
    <row r="675" spans="17:18" x14ac:dyDescent="0.25">
      <c r="Q675">
        <v>665</v>
      </c>
      <c r="R675">
        <v>697</v>
      </c>
    </row>
    <row r="676" spans="17:18" x14ac:dyDescent="0.25">
      <c r="Q676">
        <v>666</v>
      </c>
      <c r="R676">
        <v>698</v>
      </c>
    </row>
    <row r="677" spans="17:18" x14ac:dyDescent="0.25">
      <c r="Q677">
        <v>667</v>
      </c>
      <c r="R677">
        <v>699</v>
      </c>
    </row>
    <row r="678" spans="17:18" x14ac:dyDescent="0.25">
      <c r="Q678">
        <v>668</v>
      </c>
      <c r="R678">
        <v>700</v>
      </c>
    </row>
    <row r="679" spans="17:18" x14ac:dyDescent="0.25">
      <c r="Q679">
        <v>669</v>
      </c>
      <c r="R679">
        <v>701</v>
      </c>
    </row>
    <row r="680" spans="17:18" x14ac:dyDescent="0.25">
      <c r="Q680">
        <v>670</v>
      </c>
      <c r="R680">
        <v>702</v>
      </c>
    </row>
    <row r="681" spans="17:18" x14ac:dyDescent="0.25">
      <c r="Q681">
        <v>671</v>
      </c>
      <c r="R681">
        <v>703</v>
      </c>
    </row>
    <row r="682" spans="17:18" x14ac:dyDescent="0.25">
      <c r="Q682">
        <v>672</v>
      </c>
      <c r="R682">
        <v>704</v>
      </c>
    </row>
    <row r="683" spans="17:18" x14ac:dyDescent="0.25">
      <c r="Q683">
        <v>673</v>
      </c>
      <c r="R683">
        <v>705</v>
      </c>
    </row>
    <row r="684" spans="17:18" x14ac:dyDescent="0.25">
      <c r="Q684">
        <v>674</v>
      </c>
      <c r="R684">
        <v>706</v>
      </c>
    </row>
    <row r="685" spans="17:18" x14ac:dyDescent="0.25">
      <c r="Q685">
        <v>675</v>
      </c>
      <c r="R685">
        <v>707</v>
      </c>
    </row>
    <row r="686" spans="17:18" x14ac:dyDescent="0.25">
      <c r="Q686">
        <v>676</v>
      </c>
      <c r="R686">
        <v>708</v>
      </c>
    </row>
    <row r="687" spans="17:18" x14ac:dyDescent="0.25">
      <c r="Q687">
        <v>677</v>
      </c>
      <c r="R687">
        <v>709</v>
      </c>
    </row>
    <row r="688" spans="17:18" x14ac:dyDescent="0.25">
      <c r="Q688">
        <v>678</v>
      </c>
      <c r="R688">
        <v>710</v>
      </c>
    </row>
    <row r="689" spans="17:18" x14ac:dyDescent="0.25">
      <c r="Q689">
        <v>679</v>
      </c>
      <c r="R689">
        <v>711</v>
      </c>
    </row>
    <row r="690" spans="17:18" x14ac:dyDescent="0.25">
      <c r="Q690">
        <v>680</v>
      </c>
      <c r="R690">
        <v>713</v>
      </c>
    </row>
    <row r="691" spans="17:18" x14ac:dyDescent="0.25">
      <c r="Q691">
        <v>681</v>
      </c>
      <c r="R691">
        <v>714</v>
      </c>
    </row>
    <row r="692" spans="17:18" x14ac:dyDescent="0.25">
      <c r="Q692">
        <v>682</v>
      </c>
      <c r="R692">
        <v>715</v>
      </c>
    </row>
    <row r="693" spans="17:18" x14ac:dyDescent="0.25">
      <c r="Q693">
        <v>683</v>
      </c>
      <c r="R693">
        <v>716</v>
      </c>
    </row>
    <row r="694" spans="17:18" x14ac:dyDescent="0.25">
      <c r="Q694">
        <v>684</v>
      </c>
      <c r="R694">
        <v>717</v>
      </c>
    </row>
    <row r="695" spans="17:18" x14ac:dyDescent="0.25">
      <c r="Q695">
        <v>685</v>
      </c>
      <c r="R695">
        <v>718</v>
      </c>
    </row>
    <row r="696" spans="17:18" x14ac:dyDescent="0.25">
      <c r="Q696">
        <v>686</v>
      </c>
      <c r="R696">
        <v>719</v>
      </c>
    </row>
    <row r="697" spans="17:18" x14ac:dyDescent="0.25">
      <c r="Q697">
        <v>687</v>
      </c>
      <c r="R697">
        <v>720</v>
      </c>
    </row>
    <row r="698" spans="17:18" x14ac:dyDescent="0.25">
      <c r="Q698">
        <v>688</v>
      </c>
      <c r="R698">
        <v>721</v>
      </c>
    </row>
    <row r="699" spans="17:18" x14ac:dyDescent="0.25">
      <c r="Q699">
        <v>689</v>
      </c>
      <c r="R699">
        <v>722</v>
      </c>
    </row>
    <row r="700" spans="17:18" x14ac:dyDescent="0.25">
      <c r="Q700">
        <v>690</v>
      </c>
      <c r="R700">
        <v>723</v>
      </c>
    </row>
    <row r="701" spans="17:18" x14ac:dyDescent="0.25">
      <c r="Q701">
        <v>691</v>
      </c>
      <c r="R701">
        <v>724</v>
      </c>
    </row>
    <row r="702" spans="17:18" x14ac:dyDescent="0.25">
      <c r="Q702">
        <v>692</v>
      </c>
      <c r="R702">
        <v>725</v>
      </c>
    </row>
    <row r="703" spans="17:18" x14ac:dyDescent="0.25">
      <c r="Q703">
        <v>693</v>
      </c>
      <c r="R703">
        <v>726</v>
      </c>
    </row>
    <row r="704" spans="17:18" x14ac:dyDescent="0.25">
      <c r="Q704">
        <v>694</v>
      </c>
      <c r="R704">
        <v>727</v>
      </c>
    </row>
    <row r="705" spans="17:18" x14ac:dyDescent="0.25">
      <c r="Q705">
        <v>695</v>
      </c>
      <c r="R705">
        <v>728</v>
      </c>
    </row>
    <row r="706" spans="17:18" x14ac:dyDescent="0.25">
      <c r="Q706">
        <v>696</v>
      </c>
      <c r="R706">
        <v>729</v>
      </c>
    </row>
    <row r="707" spans="17:18" x14ac:dyDescent="0.25">
      <c r="Q707">
        <v>697</v>
      </c>
      <c r="R707">
        <v>730</v>
      </c>
    </row>
    <row r="708" spans="17:18" x14ac:dyDescent="0.25">
      <c r="Q708">
        <v>698</v>
      </c>
      <c r="R708">
        <v>731</v>
      </c>
    </row>
    <row r="709" spans="17:18" x14ac:dyDescent="0.25">
      <c r="Q709">
        <v>699</v>
      </c>
      <c r="R709">
        <v>732</v>
      </c>
    </row>
    <row r="710" spans="17:18" x14ac:dyDescent="0.25">
      <c r="Q710">
        <v>700</v>
      </c>
      <c r="R710">
        <v>733</v>
      </c>
    </row>
    <row r="711" spans="17:18" x14ac:dyDescent="0.25">
      <c r="Q711">
        <v>701</v>
      </c>
      <c r="R711">
        <v>734</v>
      </c>
    </row>
    <row r="712" spans="17:18" x14ac:dyDescent="0.25">
      <c r="Q712">
        <v>702</v>
      </c>
      <c r="R712">
        <v>735</v>
      </c>
    </row>
    <row r="713" spans="17:18" x14ac:dyDescent="0.25">
      <c r="Q713">
        <v>703</v>
      </c>
      <c r="R713">
        <v>736</v>
      </c>
    </row>
    <row r="714" spans="17:18" x14ac:dyDescent="0.25">
      <c r="Q714">
        <v>704</v>
      </c>
      <c r="R714">
        <v>737</v>
      </c>
    </row>
    <row r="715" spans="17:18" x14ac:dyDescent="0.25">
      <c r="Q715">
        <v>705</v>
      </c>
      <c r="R715">
        <v>738</v>
      </c>
    </row>
    <row r="716" spans="17:18" x14ac:dyDescent="0.25">
      <c r="Q716">
        <v>706</v>
      </c>
      <c r="R716">
        <v>739</v>
      </c>
    </row>
    <row r="717" spans="17:18" x14ac:dyDescent="0.25">
      <c r="Q717">
        <v>707</v>
      </c>
      <c r="R717">
        <v>740</v>
      </c>
    </row>
    <row r="718" spans="17:18" x14ac:dyDescent="0.25">
      <c r="Q718">
        <v>708</v>
      </c>
      <c r="R718">
        <v>741</v>
      </c>
    </row>
    <row r="719" spans="17:18" x14ac:dyDescent="0.25">
      <c r="Q719">
        <v>709</v>
      </c>
      <c r="R719">
        <v>742</v>
      </c>
    </row>
    <row r="720" spans="17:18" x14ac:dyDescent="0.25">
      <c r="Q720">
        <v>710</v>
      </c>
      <c r="R720">
        <v>743</v>
      </c>
    </row>
    <row r="721" spans="17:18" x14ac:dyDescent="0.25">
      <c r="Q721">
        <v>711</v>
      </c>
      <c r="R721">
        <v>744</v>
      </c>
    </row>
    <row r="722" spans="17:18" x14ac:dyDescent="0.25">
      <c r="Q722">
        <v>712</v>
      </c>
      <c r="R722">
        <v>745</v>
      </c>
    </row>
    <row r="723" spans="17:18" x14ac:dyDescent="0.25">
      <c r="Q723">
        <v>713</v>
      </c>
      <c r="R723">
        <v>746</v>
      </c>
    </row>
    <row r="724" spans="17:18" x14ac:dyDescent="0.25">
      <c r="Q724">
        <v>714</v>
      </c>
      <c r="R724">
        <v>747</v>
      </c>
    </row>
    <row r="725" spans="17:18" x14ac:dyDescent="0.25">
      <c r="Q725">
        <v>715</v>
      </c>
      <c r="R725">
        <v>748</v>
      </c>
    </row>
    <row r="726" spans="17:18" x14ac:dyDescent="0.25">
      <c r="Q726">
        <v>716</v>
      </c>
      <c r="R726">
        <v>749</v>
      </c>
    </row>
    <row r="727" spans="17:18" x14ac:dyDescent="0.25">
      <c r="Q727">
        <v>717</v>
      </c>
      <c r="R727">
        <v>750</v>
      </c>
    </row>
    <row r="728" spans="17:18" x14ac:dyDescent="0.25">
      <c r="Q728">
        <v>718</v>
      </c>
      <c r="R728">
        <v>751</v>
      </c>
    </row>
    <row r="729" spans="17:18" x14ac:dyDescent="0.25">
      <c r="Q729">
        <v>719</v>
      </c>
      <c r="R729">
        <v>752</v>
      </c>
    </row>
    <row r="730" spans="17:18" x14ac:dyDescent="0.25">
      <c r="Q730">
        <v>720</v>
      </c>
      <c r="R730">
        <v>753</v>
      </c>
    </row>
    <row r="731" spans="17:18" x14ac:dyDescent="0.25">
      <c r="Q731">
        <v>721</v>
      </c>
      <c r="R731">
        <v>755</v>
      </c>
    </row>
    <row r="732" spans="17:18" x14ac:dyDescent="0.25">
      <c r="Q732">
        <v>722</v>
      </c>
      <c r="R732">
        <v>756</v>
      </c>
    </row>
    <row r="733" spans="17:18" x14ac:dyDescent="0.25">
      <c r="Q733">
        <v>723</v>
      </c>
      <c r="R733">
        <v>757</v>
      </c>
    </row>
    <row r="734" spans="17:18" x14ac:dyDescent="0.25">
      <c r="Q734">
        <v>724</v>
      </c>
      <c r="R734">
        <v>758</v>
      </c>
    </row>
    <row r="735" spans="17:18" x14ac:dyDescent="0.25">
      <c r="Q735">
        <v>725</v>
      </c>
      <c r="R735">
        <v>759</v>
      </c>
    </row>
    <row r="736" spans="17:18" x14ac:dyDescent="0.25">
      <c r="Q736">
        <v>726</v>
      </c>
      <c r="R736">
        <v>760</v>
      </c>
    </row>
    <row r="737" spans="17:18" x14ac:dyDescent="0.25">
      <c r="Q737">
        <v>727</v>
      </c>
      <c r="R737">
        <v>761</v>
      </c>
    </row>
    <row r="738" spans="17:18" x14ac:dyDescent="0.25">
      <c r="Q738">
        <v>728</v>
      </c>
      <c r="R738">
        <v>762</v>
      </c>
    </row>
    <row r="739" spans="17:18" x14ac:dyDescent="0.25">
      <c r="Q739">
        <v>729</v>
      </c>
      <c r="R739">
        <v>763</v>
      </c>
    </row>
    <row r="740" spans="17:18" x14ac:dyDescent="0.25">
      <c r="Q740">
        <v>730</v>
      </c>
      <c r="R740">
        <v>764</v>
      </c>
    </row>
    <row r="741" spans="17:18" x14ac:dyDescent="0.25">
      <c r="Q741">
        <v>731</v>
      </c>
      <c r="R741">
        <v>765</v>
      </c>
    </row>
    <row r="742" spans="17:18" x14ac:dyDescent="0.25">
      <c r="Q742">
        <v>732</v>
      </c>
      <c r="R742">
        <v>766</v>
      </c>
    </row>
    <row r="743" spans="17:18" x14ac:dyDescent="0.25">
      <c r="Q743">
        <v>733</v>
      </c>
      <c r="R743">
        <v>767</v>
      </c>
    </row>
    <row r="744" spans="17:18" x14ac:dyDescent="0.25">
      <c r="Q744">
        <v>734</v>
      </c>
      <c r="R744">
        <v>768</v>
      </c>
    </row>
    <row r="745" spans="17:18" x14ac:dyDescent="0.25">
      <c r="Q745">
        <v>735</v>
      </c>
      <c r="R745">
        <v>769</v>
      </c>
    </row>
    <row r="746" spans="17:18" x14ac:dyDescent="0.25">
      <c r="Q746">
        <v>736</v>
      </c>
      <c r="R746">
        <v>770</v>
      </c>
    </row>
    <row r="747" spans="17:18" x14ac:dyDescent="0.25">
      <c r="Q747">
        <v>737</v>
      </c>
      <c r="R747">
        <v>771</v>
      </c>
    </row>
    <row r="748" spans="17:18" x14ac:dyDescent="0.25">
      <c r="Q748">
        <v>738</v>
      </c>
      <c r="R748">
        <v>772</v>
      </c>
    </row>
    <row r="749" spans="17:18" x14ac:dyDescent="0.25">
      <c r="Q749">
        <v>739</v>
      </c>
      <c r="R749">
        <v>773</v>
      </c>
    </row>
    <row r="750" spans="17:18" x14ac:dyDescent="0.25">
      <c r="Q750">
        <v>740</v>
      </c>
      <c r="R750">
        <v>774</v>
      </c>
    </row>
    <row r="751" spans="17:18" x14ac:dyDescent="0.25">
      <c r="Q751">
        <v>741</v>
      </c>
      <c r="R751">
        <v>775</v>
      </c>
    </row>
    <row r="752" spans="17:18" x14ac:dyDescent="0.25">
      <c r="Q752">
        <v>742</v>
      </c>
      <c r="R752">
        <v>776</v>
      </c>
    </row>
    <row r="753" spans="17:18" x14ac:dyDescent="0.25">
      <c r="Q753">
        <v>743</v>
      </c>
      <c r="R753">
        <v>777</v>
      </c>
    </row>
    <row r="754" spans="17:18" x14ac:dyDescent="0.25">
      <c r="Q754">
        <v>744</v>
      </c>
      <c r="R754">
        <v>778</v>
      </c>
    </row>
    <row r="755" spans="17:18" x14ac:dyDescent="0.25">
      <c r="Q755">
        <v>745</v>
      </c>
      <c r="R755">
        <v>779</v>
      </c>
    </row>
    <row r="756" spans="17:18" x14ac:dyDescent="0.25">
      <c r="Q756">
        <v>746</v>
      </c>
      <c r="R756">
        <v>780</v>
      </c>
    </row>
    <row r="757" spans="17:18" x14ac:dyDescent="0.25">
      <c r="Q757">
        <v>747</v>
      </c>
      <c r="R757">
        <v>781</v>
      </c>
    </row>
    <row r="758" spans="17:18" x14ac:dyDescent="0.25">
      <c r="Q758">
        <v>748</v>
      </c>
      <c r="R758">
        <v>782</v>
      </c>
    </row>
    <row r="759" spans="17:18" x14ac:dyDescent="0.25">
      <c r="Q759">
        <v>749</v>
      </c>
      <c r="R759">
        <v>783</v>
      </c>
    </row>
    <row r="760" spans="17:18" x14ac:dyDescent="0.25">
      <c r="Q760">
        <v>750</v>
      </c>
      <c r="R760">
        <v>784</v>
      </c>
    </row>
    <row r="761" spans="17:18" x14ac:dyDescent="0.25">
      <c r="Q761">
        <v>751</v>
      </c>
      <c r="R761">
        <v>785</v>
      </c>
    </row>
    <row r="762" spans="17:18" x14ac:dyDescent="0.25">
      <c r="Q762">
        <v>752</v>
      </c>
      <c r="R762">
        <v>786</v>
      </c>
    </row>
    <row r="763" spans="17:18" x14ac:dyDescent="0.25">
      <c r="Q763">
        <v>753</v>
      </c>
      <c r="R763">
        <v>787</v>
      </c>
    </row>
    <row r="764" spans="17:18" x14ac:dyDescent="0.25">
      <c r="Q764">
        <v>754</v>
      </c>
      <c r="R764">
        <v>788</v>
      </c>
    </row>
    <row r="765" spans="17:18" x14ac:dyDescent="0.25">
      <c r="Q765">
        <v>755</v>
      </c>
      <c r="R765">
        <v>789</v>
      </c>
    </row>
    <row r="766" spans="17:18" x14ac:dyDescent="0.25">
      <c r="Q766">
        <v>756</v>
      </c>
      <c r="R766">
        <v>790</v>
      </c>
    </row>
    <row r="767" spans="17:18" x14ac:dyDescent="0.25">
      <c r="Q767">
        <v>757</v>
      </c>
      <c r="R767">
        <v>791</v>
      </c>
    </row>
    <row r="768" spans="17:18" x14ac:dyDescent="0.25">
      <c r="Q768">
        <v>758</v>
      </c>
      <c r="R768">
        <v>792</v>
      </c>
    </row>
    <row r="769" spans="17:18" x14ac:dyDescent="0.25">
      <c r="Q769">
        <v>759</v>
      </c>
      <c r="R769">
        <v>793</v>
      </c>
    </row>
    <row r="770" spans="17:18" x14ac:dyDescent="0.25">
      <c r="Q770">
        <v>760</v>
      </c>
      <c r="R770">
        <v>794</v>
      </c>
    </row>
    <row r="771" spans="17:18" x14ac:dyDescent="0.25">
      <c r="Q771">
        <v>761</v>
      </c>
      <c r="R771">
        <v>795</v>
      </c>
    </row>
    <row r="772" spans="17:18" x14ac:dyDescent="0.25">
      <c r="Q772">
        <v>762</v>
      </c>
      <c r="R772">
        <v>796</v>
      </c>
    </row>
    <row r="773" spans="17:18" x14ac:dyDescent="0.25">
      <c r="Q773">
        <v>763</v>
      </c>
      <c r="R773">
        <v>798</v>
      </c>
    </row>
    <row r="774" spans="17:18" x14ac:dyDescent="0.25">
      <c r="Q774">
        <v>764</v>
      </c>
      <c r="R774">
        <v>799</v>
      </c>
    </row>
    <row r="775" spans="17:18" x14ac:dyDescent="0.25">
      <c r="Q775">
        <v>765</v>
      </c>
      <c r="R775">
        <v>800</v>
      </c>
    </row>
    <row r="776" spans="17:18" x14ac:dyDescent="0.25">
      <c r="Q776">
        <v>766</v>
      </c>
      <c r="R776">
        <v>801</v>
      </c>
    </row>
    <row r="777" spans="17:18" x14ac:dyDescent="0.25">
      <c r="Q777">
        <v>767</v>
      </c>
      <c r="R777">
        <v>802</v>
      </c>
    </row>
    <row r="778" spans="17:18" x14ac:dyDescent="0.25">
      <c r="Q778">
        <v>768</v>
      </c>
      <c r="R778">
        <v>803</v>
      </c>
    </row>
    <row r="779" spans="17:18" x14ac:dyDescent="0.25">
      <c r="Q779">
        <v>769</v>
      </c>
      <c r="R779">
        <v>804</v>
      </c>
    </row>
    <row r="780" spans="17:18" x14ac:dyDescent="0.25">
      <c r="Q780">
        <v>770</v>
      </c>
      <c r="R780">
        <v>805</v>
      </c>
    </row>
    <row r="781" spans="17:18" x14ac:dyDescent="0.25">
      <c r="Q781">
        <v>771</v>
      </c>
      <c r="R781">
        <v>806</v>
      </c>
    </row>
    <row r="782" spans="17:18" x14ac:dyDescent="0.25">
      <c r="Q782">
        <v>772</v>
      </c>
      <c r="R782">
        <v>807</v>
      </c>
    </row>
    <row r="783" spans="17:18" x14ac:dyDescent="0.25">
      <c r="Q783">
        <v>773</v>
      </c>
      <c r="R783">
        <v>808</v>
      </c>
    </row>
    <row r="784" spans="17:18" x14ac:dyDescent="0.25">
      <c r="Q784">
        <v>774</v>
      </c>
      <c r="R784">
        <v>809</v>
      </c>
    </row>
    <row r="785" spans="17:18" x14ac:dyDescent="0.25">
      <c r="Q785">
        <v>775</v>
      </c>
      <c r="R785">
        <v>810</v>
      </c>
    </row>
    <row r="786" spans="17:18" x14ac:dyDescent="0.25">
      <c r="Q786">
        <v>776</v>
      </c>
      <c r="R786">
        <v>811</v>
      </c>
    </row>
    <row r="787" spans="17:18" x14ac:dyDescent="0.25">
      <c r="Q787">
        <v>777</v>
      </c>
      <c r="R787">
        <v>812</v>
      </c>
    </row>
    <row r="788" spans="17:18" x14ac:dyDescent="0.25">
      <c r="Q788">
        <v>778</v>
      </c>
      <c r="R788">
        <v>813</v>
      </c>
    </row>
    <row r="789" spans="17:18" x14ac:dyDescent="0.25">
      <c r="Q789">
        <v>779</v>
      </c>
      <c r="R789">
        <v>814</v>
      </c>
    </row>
    <row r="790" spans="17:18" x14ac:dyDescent="0.25">
      <c r="Q790">
        <v>780</v>
      </c>
      <c r="R790">
        <v>815</v>
      </c>
    </row>
    <row r="791" spans="17:18" x14ac:dyDescent="0.25">
      <c r="Q791">
        <v>781</v>
      </c>
      <c r="R791">
        <v>816</v>
      </c>
    </row>
    <row r="792" spans="17:18" x14ac:dyDescent="0.25">
      <c r="Q792">
        <v>782</v>
      </c>
      <c r="R792">
        <v>817</v>
      </c>
    </row>
    <row r="793" spans="17:18" x14ac:dyDescent="0.25">
      <c r="Q793">
        <v>783</v>
      </c>
      <c r="R793">
        <v>818</v>
      </c>
    </row>
    <row r="794" spans="17:18" x14ac:dyDescent="0.25">
      <c r="Q794">
        <v>784</v>
      </c>
      <c r="R794">
        <v>819</v>
      </c>
    </row>
    <row r="795" spans="17:18" x14ac:dyDescent="0.25">
      <c r="Q795">
        <v>785</v>
      </c>
      <c r="R795">
        <v>820</v>
      </c>
    </row>
    <row r="796" spans="17:18" x14ac:dyDescent="0.25">
      <c r="Q796">
        <v>786</v>
      </c>
      <c r="R796">
        <v>821</v>
      </c>
    </row>
    <row r="797" spans="17:18" x14ac:dyDescent="0.25">
      <c r="Q797">
        <v>787</v>
      </c>
      <c r="R797">
        <v>822</v>
      </c>
    </row>
    <row r="798" spans="17:18" x14ac:dyDescent="0.25">
      <c r="Q798">
        <v>788</v>
      </c>
      <c r="R798">
        <v>823</v>
      </c>
    </row>
    <row r="799" spans="17:18" x14ac:dyDescent="0.25">
      <c r="Q799">
        <v>789</v>
      </c>
      <c r="R799">
        <v>824</v>
      </c>
    </row>
    <row r="800" spans="17:18" x14ac:dyDescent="0.25">
      <c r="Q800">
        <v>790</v>
      </c>
      <c r="R800">
        <v>825</v>
      </c>
    </row>
    <row r="801" spans="17:18" x14ac:dyDescent="0.25">
      <c r="Q801">
        <v>791</v>
      </c>
      <c r="R801">
        <v>826</v>
      </c>
    </row>
    <row r="802" spans="17:18" x14ac:dyDescent="0.25">
      <c r="Q802">
        <v>792</v>
      </c>
      <c r="R802">
        <v>827</v>
      </c>
    </row>
    <row r="803" spans="17:18" x14ac:dyDescent="0.25">
      <c r="Q803">
        <v>793</v>
      </c>
      <c r="R803">
        <v>828</v>
      </c>
    </row>
    <row r="804" spans="17:18" x14ac:dyDescent="0.25">
      <c r="Q804">
        <v>794</v>
      </c>
      <c r="R804">
        <v>829</v>
      </c>
    </row>
    <row r="805" spans="17:18" x14ac:dyDescent="0.25">
      <c r="Q805">
        <v>795</v>
      </c>
      <c r="R805">
        <v>830</v>
      </c>
    </row>
    <row r="806" spans="17:18" x14ac:dyDescent="0.25">
      <c r="Q806">
        <v>796</v>
      </c>
      <c r="R806">
        <v>831</v>
      </c>
    </row>
    <row r="807" spans="17:18" x14ac:dyDescent="0.25">
      <c r="Q807">
        <v>797</v>
      </c>
      <c r="R807">
        <v>832</v>
      </c>
    </row>
    <row r="808" spans="17:18" x14ac:dyDescent="0.25">
      <c r="Q808">
        <v>798</v>
      </c>
      <c r="R808">
        <v>833</v>
      </c>
    </row>
    <row r="809" spans="17:18" x14ac:dyDescent="0.25">
      <c r="Q809">
        <v>799</v>
      </c>
      <c r="R809">
        <v>834</v>
      </c>
    </row>
    <row r="810" spans="17:18" x14ac:dyDescent="0.25">
      <c r="Q810">
        <v>800</v>
      </c>
      <c r="R810">
        <v>835</v>
      </c>
    </row>
    <row r="811" spans="17:18" x14ac:dyDescent="0.25">
      <c r="Q811">
        <v>801</v>
      </c>
      <c r="R811">
        <v>836</v>
      </c>
    </row>
    <row r="812" spans="17:18" x14ac:dyDescent="0.25">
      <c r="Q812">
        <v>802</v>
      </c>
      <c r="R812">
        <v>837</v>
      </c>
    </row>
    <row r="813" spans="17:18" x14ac:dyDescent="0.25">
      <c r="Q813">
        <v>803</v>
      </c>
      <c r="R813">
        <v>838</v>
      </c>
    </row>
    <row r="814" spans="17:18" x14ac:dyDescent="0.25">
      <c r="Q814">
        <v>804</v>
      </c>
      <c r="R814">
        <v>839</v>
      </c>
    </row>
    <row r="815" spans="17:18" x14ac:dyDescent="0.25">
      <c r="Q815">
        <v>805</v>
      </c>
      <c r="R815">
        <v>840</v>
      </c>
    </row>
    <row r="816" spans="17:18" x14ac:dyDescent="0.25">
      <c r="Q816">
        <v>806</v>
      </c>
      <c r="R816">
        <v>841</v>
      </c>
    </row>
    <row r="817" spans="17:18" x14ac:dyDescent="0.25">
      <c r="Q817">
        <v>807</v>
      </c>
      <c r="R817">
        <v>843</v>
      </c>
    </row>
    <row r="818" spans="17:18" x14ac:dyDescent="0.25">
      <c r="Q818">
        <v>808</v>
      </c>
      <c r="R818">
        <v>844</v>
      </c>
    </row>
    <row r="819" spans="17:18" x14ac:dyDescent="0.25">
      <c r="Q819">
        <v>809</v>
      </c>
      <c r="R819">
        <v>845</v>
      </c>
    </row>
    <row r="820" spans="17:18" x14ac:dyDescent="0.25">
      <c r="Q820">
        <v>810</v>
      </c>
      <c r="R820">
        <v>846</v>
      </c>
    </row>
    <row r="821" spans="17:18" x14ac:dyDescent="0.25">
      <c r="Q821">
        <v>811</v>
      </c>
      <c r="R821">
        <v>847</v>
      </c>
    </row>
    <row r="822" spans="17:18" x14ac:dyDescent="0.25">
      <c r="Q822">
        <v>812</v>
      </c>
      <c r="R822">
        <v>848</v>
      </c>
    </row>
    <row r="823" spans="17:18" x14ac:dyDescent="0.25">
      <c r="Q823">
        <v>813</v>
      </c>
      <c r="R823">
        <v>849</v>
      </c>
    </row>
    <row r="824" spans="17:18" x14ac:dyDescent="0.25">
      <c r="Q824">
        <v>814</v>
      </c>
      <c r="R824">
        <v>850</v>
      </c>
    </row>
    <row r="825" spans="17:18" x14ac:dyDescent="0.25">
      <c r="Q825">
        <v>815</v>
      </c>
      <c r="R825">
        <v>851</v>
      </c>
    </row>
    <row r="826" spans="17:18" x14ac:dyDescent="0.25">
      <c r="Q826">
        <v>816</v>
      </c>
      <c r="R826">
        <v>852</v>
      </c>
    </row>
    <row r="827" spans="17:18" x14ac:dyDescent="0.25">
      <c r="Q827">
        <v>817</v>
      </c>
      <c r="R827">
        <v>853</v>
      </c>
    </row>
    <row r="828" spans="17:18" x14ac:dyDescent="0.25">
      <c r="Q828">
        <v>818</v>
      </c>
      <c r="R828">
        <v>854</v>
      </c>
    </row>
    <row r="829" spans="17:18" x14ac:dyDescent="0.25">
      <c r="Q829">
        <v>819</v>
      </c>
      <c r="R829">
        <v>855</v>
      </c>
    </row>
    <row r="830" spans="17:18" x14ac:dyDescent="0.25">
      <c r="Q830">
        <v>820</v>
      </c>
      <c r="R830">
        <v>856</v>
      </c>
    </row>
    <row r="831" spans="17:18" x14ac:dyDescent="0.25">
      <c r="Q831">
        <v>821</v>
      </c>
      <c r="R831">
        <v>857</v>
      </c>
    </row>
    <row r="832" spans="17:18" x14ac:dyDescent="0.25">
      <c r="Q832">
        <v>822</v>
      </c>
      <c r="R832">
        <v>858</v>
      </c>
    </row>
    <row r="833" spans="17:18" x14ac:dyDescent="0.25">
      <c r="Q833">
        <v>823</v>
      </c>
      <c r="R833">
        <v>859</v>
      </c>
    </row>
    <row r="834" spans="17:18" x14ac:dyDescent="0.25">
      <c r="Q834">
        <v>824</v>
      </c>
      <c r="R834">
        <v>860</v>
      </c>
    </row>
    <row r="835" spans="17:18" x14ac:dyDescent="0.25">
      <c r="Q835">
        <v>825</v>
      </c>
      <c r="R835">
        <v>861</v>
      </c>
    </row>
    <row r="836" spans="17:18" x14ac:dyDescent="0.25">
      <c r="Q836">
        <v>826</v>
      </c>
      <c r="R836">
        <v>862</v>
      </c>
    </row>
    <row r="837" spans="17:18" x14ac:dyDescent="0.25">
      <c r="Q837">
        <v>827</v>
      </c>
      <c r="R837">
        <v>863</v>
      </c>
    </row>
    <row r="838" spans="17:18" x14ac:dyDescent="0.25">
      <c r="Q838">
        <v>828</v>
      </c>
      <c r="R838">
        <v>864</v>
      </c>
    </row>
    <row r="839" spans="17:18" x14ac:dyDescent="0.25">
      <c r="Q839">
        <v>829</v>
      </c>
      <c r="R839">
        <v>865</v>
      </c>
    </row>
    <row r="840" spans="17:18" x14ac:dyDescent="0.25">
      <c r="Q840">
        <v>830</v>
      </c>
      <c r="R840">
        <v>866</v>
      </c>
    </row>
    <row r="841" spans="17:18" x14ac:dyDescent="0.25">
      <c r="Q841">
        <v>831</v>
      </c>
      <c r="R841">
        <v>867</v>
      </c>
    </row>
    <row r="842" spans="17:18" x14ac:dyDescent="0.25">
      <c r="Q842">
        <v>832</v>
      </c>
      <c r="R842">
        <v>868</v>
      </c>
    </row>
    <row r="843" spans="17:18" x14ac:dyDescent="0.25">
      <c r="Q843">
        <v>833</v>
      </c>
      <c r="R843">
        <v>869</v>
      </c>
    </row>
    <row r="844" spans="17:18" x14ac:dyDescent="0.25">
      <c r="Q844">
        <v>834</v>
      </c>
      <c r="R844">
        <v>870</v>
      </c>
    </row>
    <row r="845" spans="17:18" x14ac:dyDescent="0.25">
      <c r="Q845">
        <v>835</v>
      </c>
      <c r="R845">
        <v>871</v>
      </c>
    </row>
    <row r="846" spans="17:18" x14ac:dyDescent="0.25">
      <c r="Q846">
        <v>836</v>
      </c>
      <c r="R846">
        <v>872</v>
      </c>
    </row>
    <row r="847" spans="17:18" x14ac:dyDescent="0.25">
      <c r="Q847">
        <v>837</v>
      </c>
      <c r="R847">
        <v>873</v>
      </c>
    </row>
    <row r="848" spans="17:18" x14ac:dyDescent="0.25">
      <c r="Q848">
        <v>838</v>
      </c>
      <c r="R848">
        <v>874</v>
      </c>
    </row>
    <row r="849" spans="17:18" x14ac:dyDescent="0.25">
      <c r="Q849">
        <v>839</v>
      </c>
      <c r="R849">
        <v>875</v>
      </c>
    </row>
    <row r="850" spans="17:18" x14ac:dyDescent="0.25">
      <c r="Q850">
        <v>840</v>
      </c>
      <c r="R850">
        <v>876</v>
      </c>
    </row>
    <row r="851" spans="17:18" x14ac:dyDescent="0.25">
      <c r="Q851">
        <v>841</v>
      </c>
      <c r="R851">
        <v>877</v>
      </c>
    </row>
    <row r="852" spans="17:18" x14ac:dyDescent="0.25">
      <c r="Q852">
        <v>842</v>
      </c>
      <c r="R852">
        <v>878</v>
      </c>
    </row>
    <row r="853" spans="17:18" x14ac:dyDescent="0.25">
      <c r="Q853">
        <v>843</v>
      </c>
      <c r="R853">
        <v>879</v>
      </c>
    </row>
    <row r="854" spans="17:18" x14ac:dyDescent="0.25">
      <c r="Q854">
        <v>844</v>
      </c>
      <c r="R854">
        <v>880</v>
      </c>
    </row>
    <row r="855" spans="17:18" x14ac:dyDescent="0.25">
      <c r="Q855">
        <v>845</v>
      </c>
      <c r="R855">
        <v>881</v>
      </c>
    </row>
    <row r="856" spans="17:18" x14ac:dyDescent="0.25">
      <c r="Q856">
        <v>846</v>
      </c>
      <c r="R856">
        <v>882</v>
      </c>
    </row>
    <row r="857" spans="17:18" x14ac:dyDescent="0.25">
      <c r="Q857">
        <v>847</v>
      </c>
      <c r="R857">
        <v>883</v>
      </c>
    </row>
    <row r="858" spans="17:18" x14ac:dyDescent="0.25">
      <c r="Q858">
        <v>848</v>
      </c>
      <c r="R858">
        <v>884</v>
      </c>
    </row>
    <row r="859" spans="17:18" x14ac:dyDescent="0.25">
      <c r="Q859">
        <v>849</v>
      </c>
      <c r="R859">
        <v>885</v>
      </c>
    </row>
    <row r="860" spans="17:18" x14ac:dyDescent="0.25">
      <c r="Q860">
        <v>850</v>
      </c>
      <c r="R860">
        <v>886</v>
      </c>
    </row>
    <row r="861" spans="17:18" x14ac:dyDescent="0.25">
      <c r="Q861">
        <v>851</v>
      </c>
      <c r="R861">
        <v>887</v>
      </c>
    </row>
    <row r="862" spans="17:18" x14ac:dyDescent="0.25">
      <c r="Q862">
        <v>852</v>
      </c>
      <c r="R862">
        <v>889</v>
      </c>
    </row>
    <row r="863" spans="17:18" x14ac:dyDescent="0.25">
      <c r="Q863">
        <v>853</v>
      </c>
      <c r="R863">
        <v>890</v>
      </c>
    </row>
    <row r="864" spans="17:18" x14ac:dyDescent="0.25">
      <c r="Q864">
        <v>854</v>
      </c>
      <c r="R864">
        <v>891</v>
      </c>
    </row>
    <row r="865" spans="17:18" x14ac:dyDescent="0.25">
      <c r="Q865">
        <v>855</v>
      </c>
      <c r="R865">
        <v>892</v>
      </c>
    </row>
    <row r="866" spans="17:18" x14ac:dyDescent="0.25">
      <c r="Q866">
        <v>856</v>
      </c>
      <c r="R866">
        <v>893</v>
      </c>
    </row>
    <row r="867" spans="17:18" x14ac:dyDescent="0.25">
      <c r="Q867">
        <v>857</v>
      </c>
      <c r="R867">
        <v>894</v>
      </c>
    </row>
    <row r="868" spans="17:18" x14ac:dyDescent="0.25">
      <c r="Q868">
        <v>858</v>
      </c>
      <c r="R868">
        <v>895</v>
      </c>
    </row>
    <row r="869" spans="17:18" x14ac:dyDescent="0.25">
      <c r="Q869">
        <v>859</v>
      </c>
      <c r="R869">
        <v>896</v>
      </c>
    </row>
    <row r="870" spans="17:18" x14ac:dyDescent="0.25">
      <c r="Q870">
        <v>860</v>
      </c>
      <c r="R870">
        <v>897</v>
      </c>
    </row>
    <row r="871" spans="17:18" x14ac:dyDescent="0.25">
      <c r="Q871">
        <v>861</v>
      </c>
      <c r="R871">
        <v>898</v>
      </c>
    </row>
    <row r="872" spans="17:18" x14ac:dyDescent="0.25">
      <c r="Q872">
        <v>862</v>
      </c>
      <c r="R872">
        <v>899</v>
      </c>
    </row>
    <row r="873" spans="17:18" x14ac:dyDescent="0.25">
      <c r="Q873">
        <v>863</v>
      </c>
      <c r="R873">
        <v>900</v>
      </c>
    </row>
    <row r="874" spans="17:18" x14ac:dyDescent="0.25">
      <c r="Q874">
        <v>864</v>
      </c>
      <c r="R874">
        <v>901</v>
      </c>
    </row>
    <row r="875" spans="17:18" x14ac:dyDescent="0.25">
      <c r="Q875">
        <v>865</v>
      </c>
      <c r="R875">
        <v>902</v>
      </c>
    </row>
    <row r="876" spans="17:18" x14ac:dyDescent="0.25">
      <c r="Q876">
        <v>866</v>
      </c>
      <c r="R876">
        <v>903</v>
      </c>
    </row>
    <row r="877" spans="17:18" x14ac:dyDescent="0.25">
      <c r="Q877">
        <v>867</v>
      </c>
      <c r="R877">
        <v>904</v>
      </c>
    </row>
    <row r="878" spans="17:18" x14ac:dyDescent="0.25">
      <c r="Q878">
        <v>868</v>
      </c>
      <c r="R878">
        <v>905</v>
      </c>
    </row>
    <row r="879" spans="17:18" x14ac:dyDescent="0.25">
      <c r="Q879">
        <v>869</v>
      </c>
      <c r="R879">
        <v>906</v>
      </c>
    </row>
    <row r="880" spans="17:18" x14ac:dyDescent="0.25">
      <c r="Q880">
        <v>870</v>
      </c>
      <c r="R880">
        <v>907</v>
      </c>
    </row>
    <row r="881" spans="17:18" x14ac:dyDescent="0.25">
      <c r="Q881">
        <v>871</v>
      </c>
      <c r="R881">
        <v>908</v>
      </c>
    </row>
    <row r="882" spans="17:18" x14ac:dyDescent="0.25">
      <c r="Q882">
        <v>872</v>
      </c>
      <c r="R882">
        <v>909</v>
      </c>
    </row>
    <row r="883" spans="17:18" x14ac:dyDescent="0.25">
      <c r="Q883">
        <v>873</v>
      </c>
      <c r="R883">
        <v>910</v>
      </c>
    </row>
    <row r="884" spans="17:18" x14ac:dyDescent="0.25">
      <c r="Q884">
        <v>874</v>
      </c>
      <c r="R884">
        <v>911</v>
      </c>
    </row>
    <row r="885" spans="17:18" x14ac:dyDescent="0.25">
      <c r="Q885">
        <v>875</v>
      </c>
      <c r="R885">
        <v>912</v>
      </c>
    </row>
    <row r="886" spans="17:18" x14ac:dyDescent="0.25">
      <c r="Q886">
        <v>876</v>
      </c>
      <c r="R886">
        <v>913</v>
      </c>
    </row>
    <row r="887" spans="17:18" x14ac:dyDescent="0.25">
      <c r="Q887">
        <v>877</v>
      </c>
      <c r="R887">
        <v>914</v>
      </c>
    </row>
    <row r="888" spans="17:18" x14ac:dyDescent="0.25">
      <c r="Q888">
        <v>878</v>
      </c>
      <c r="R888">
        <v>915</v>
      </c>
    </row>
    <row r="889" spans="17:18" x14ac:dyDescent="0.25">
      <c r="Q889">
        <v>879</v>
      </c>
      <c r="R889">
        <v>916</v>
      </c>
    </row>
    <row r="890" spans="17:18" x14ac:dyDescent="0.25">
      <c r="Q890">
        <v>880</v>
      </c>
      <c r="R890">
        <v>917</v>
      </c>
    </row>
    <row r="891" spans="17:18" x14ac:dyDescent="0.25">
      <c r="Q891">
        <v>881</v>
      </c>
      <c r="R891">
        <v>918</v>
      </c>
    </row>
    <row r="892" spans="17:18" x14ac:dyDescent="0.25">
      <c r="Q892">
        <v>882</v>
      </c>
      <c r="R892">
        <v>919</v>
      </c>
    </row>
    <row r="893" spans="17:18" x14ac:dyDescent="0.25">
      <c r="Q893">
        <v>883</v>
      </c>
      <c r="R893">
        <v>920</v>
      </c>
    </row>
    <row r="894" spans="17:18" x14ac:dyDescent="0.25">
      <c r="Q894">
        <v>884</v>
      </c>
      <c r="R894">
        <v>921</v>
      </c>
    </row>
    <row r="895" spans="17:18" x14ac:dyDescent="0.25">
      <c r="Q895">
        <v>885</v>
      </c>
      <c r="R895">
        <v>922</v>
      </c>
    </row>
    <row r="896" spans="17:18" x14ac:dyDescent="0.25">
      <c r="Q896">
        <v>886</v>
      </c>
      <c r="R896">
        <v>923</v>
      </c>
    </row>
    <row r="897" spans="17:18" x14ac:dyDescent="0.25">
      <c r="Q897">
        <v>887</v>
      </c>
      <c r="R897">
        <v>924</v>
      </c>
    </row>
    <row r="898" spans="17:18" x14ac:dyDescent="0.25">
      <c r="Q898">
        <v>888</v>
      </c>
      <c r="R898">
        <v>925</v>
      </c>
    </row>
    <row r="899" spans="17:18" x14ac:dyDescent="0.25">
      <c r="Q899">
        <v>889</v>
      </c>
      <c r="R899">
        <v>926</v>
      </c>
    </row>
    <row r="900" spans="17:18" x14ac:dyDescent="0.25">
      <c r="Q900">
        <v>890</v>
      </c>
      <c r="R900">
        <v>927</v>
      </c>
    </row>
    <row r="901" spans="17:18" x14ac:dyDescent="0.25">
      <c r="Q901">
        <v>891</v>
      </c>
      <c r="R901">
        <v>928</v>
      </c>
    </row>
    <row r="902" spans="17:18" x14ac:dyDescent="0.25">
      <c r="Q902">
        <v>892</v>
      </c>
      <c r="R902">
        <v>929</v>
      </c>
    </row>
    <row r="903" spans="17:18" x14ac:dyDescent="0.25">
      <c r="Q903">
        <v>893</v>
      </c>
      <c r="R903">
        <v>930</v>
      </c>
    </row>
    <row r="904" spans="17:18" x14ac:dyDescent="0.25">
      <c r="Q904">
        <v>894</v>
      </c>
      <c r="R904">
        <v>931</v>
      </c>
    </row>
    <row r="905" spans="17:18" x14ac:dyDescent="0.25">
      <c r="Q905">
        <v>895</v>
      </c>
      <c r="R905">
        <v>932</v>
      </c>
    </row>
    <row r="906" spans="17:18" x14ac:dyDescent="0.25">
      <c r="Q906">
        <v>896</v>
      </c>
      <c r="R906">
        <v>933</v>
      </c>
    </row>
    <row r="907" spans="17:18" x14ac:dyDescent="0.25">
      <c r="Q907">
        <v>897</v>
      </c>
      <c r="R907">
        <v>934</v>
      </c>
    </row>
    <row r="908" spans="17:18" x14ac:dyDescent="0.25">
      <c r="Q908">
        <v>898</v>
      </c>
      <c r="R908">
        <v>936</v>
      </c>
    </row>
    <row r="909" spans="17:18" x14ac:dyDescent="0.25">
      <c r="Q909">
        <v>899</v>
      </c>
      <c r="R909">
        <v>937</v>
      </c>
    </row>
    <row r="910" spans="17:18" x14ac:dyDescent="0.25">
      <c r="Q910">
        <v>900</v>
      </c>
      <c r="R910">
        <v>938</v>
      </c>
    </row>
    <row r="911" spans="17:18" x14ac:dyDescent="0.25">
      <c r="Q911">
        <v>901</v>
      </c>
      <c r="R911">
        <v>939</v>
      </c>
    </row>
    <row r="912" spans="17:18" x14ac:dyDescent="0.25">
      <c r="Q912">
        <v>902</v>
      </c>
      <c r="R912">
        <v>940</v>
      </c>
    </row>
    <row r="913" spans="17:18" x14ac:dyDescent="0.25">
      <c r="Q913">
        <v>903</v>
      </c>
      <c r="R913">
        <v>941</v>
      </c>
    </row>
    <row r="914" spans="17:18" x14ac:dyDescent="0.25">
      <c r="Q914">
        <v>904</v>
      </c>
      <c r="R914">
        <v>942</v>
      </c>
    </row>
    <row r="915" spans="17:18" x14ac:dyDescent="0.25">
      <c r="Q915">
        <v>905</v>
      </c>
      <c r="R915">
        <v>943</v>
      </c>
    </row>
    <row r="916" spans="17:18" x14ac:dyDescent="0.25">
      <c r="Q916">
        <v>906</v>
      </c>
      <c r="R916">
        <v>944</v>
      </c>
    </row>
    <row r="917" spans="17:18" x14ac:dyDescent="0.25">
      <c r="Q917">
        <v>907</v>
      </c>
      <c r="R917">
        <v>945</v>
      </c>
    </row>
    <row r="918" spans="17:18" x14ac:dyDescent="0.25">
      <c r="Q918">
        <v>908</v>
      </c>
      <c r="R918">
        <v>946</v>
      </c>
    </row>
    <row r="919" spans="17:18" x14ac:dyDescent="0.25">
      <c r="Q919">
        <v>909</v>
      </c>
      <c r="R919">
        <v>947</v>
      </c>
    </row>
    <row r="920" spans="17:18" x14ac:dyDescent="0.25">
      <c r="Q920">
        <v>910</v>
      </c>
      <c r="R920">
        <v>948</v>
      </c>
    </row>
    <row r="921" spans="17:18" x14ac:dyDescent="0.25">
      <c r="Q921">
        <v>911</v>
      </c>
      <c r="R921">
        <v>949</v>
      </c>
    </row>
    <row r="922" spans="17:18" x14ac:dyDescent="0.25">
      <c r="Q922">
        <v>912</v>
      </c>
      <c r="R922">
        <v>950</v>
      </c>
    </row>
    <row r="923" spans="17:18" x14ac:dyDescent="0.25">
      <c r="Q923">
        <v>913</v>
      </c>
      <c r="R923">
        <v>951</v>
      </c>
    </row>
    <row r="924" spans="17:18" x14ac:dyDescent="0.25">
      <c r="Q924">
        <v>914</v>
      </c>
      <c r="R924">
        <v>952</v>
      </c>
    </row>
    <row r="925" spans="17:18" x14ac:dyDescent="0.25">
      <c r="Q925">
        <v>915</v>
      </c>
      <c r="R925">
        <v>953</v>
      </c>
    </row>
    <row r="926" spans="17:18" x14ac:dyDescent="0.25">
      <c r="Q926">
        <v>916</v>
      </c>
      <c r="R926">
        <v>954</v>
      </c>
    </row>
    <row r="927" spans="17:18" x14ac:dyDescent="0.25">
      <c r="Q927">
        <v>917</v>
      </c>
      <c r="R927">
        <v>955</v>
      </c>
    </row>
    <row r="928" spans="17:18" x14ac:dyDescent="0.25">
      <c r="Q928">
        <v>918</v>
      </c>
      <c r="R928">
        <v>956</v>
      </c>
    </row>
    <row r="929" spans="17:18" x14ac:dyDescent="0.25">
      <c r="Q929">
        <v>919</v>
      </c>
      <c r="R929">
        <v>957</v>
      </c>
    </row>
    <row r="930" spans="17:18" x14ac:dyDescent="0.25">
      <c r="Q930">
        <v>920</v>
      </c>
      <c r="R930">
        <v>958</v>
      </c>
    </row>
    <row r="931" spans="17:18" x14ac:dyDescent="0.25">
      <c r="Q931">
        <v>921</v>
      </c>
      <c r="R931">
        <v>959</v>
      </c>
    </row>
    <row r="932" spans="17:18" x14ac:dyDescent="0.25">
      <c r="Q932">
        <v>922</v>
      </c>
      <c r="R932">
        <v>960</v>
      </c>
    </row>
    <row r="933" spans="17:18" x14ac:dyDescent="0.25">
      <c r="Q933">
        <v>923</v>
      </c>
      <c r="R933">
        <v>961</v>
      </c>
    </row>
    <row r="934" spans="17:18" x14ac:dyDescent="0.25">
      <c r="Q934">
        <v>924</v>
      </c>
      <c r="R934">
        <v>962</v>
      </c>
    </row>
    <row r="935" spans="17:18" x14ac:dyDescent="0.25">
      <c r="Q935">
        <v>925</v>
      </c>
      <c r="R935">
        <v>963</v>
      </c>
    </row>
    <row r="936" spans="17:18" x14ac:dyDescent="0.25">
      <c r="Q936">
        <v>926</v>
      </c>
      <c r="R936">
        <v>964</v>
      </c>
    </row>
    <row r="937" spans="17:18" x14ac:dyDescent="0.25">
      <c r="Q937">
        <v>927</v>
      </c>
      <c r="R937">
        <v>965</v>
      </c>
    </row>
    <row r="938" spans="17:18" x14ac:dyDescent="0.25">
      <c r="Q938">
        <v>928</v>
      </c>
      <c r="R938">
        <v>966</v>
      </c>
    </row>
    <row r="939" spans="17:18" x14ac:dyDescent="0.25">
      <c r="Q939">
        <v>929</v>
      </c>
      <c r="R939">
        <v>967</v>
      </c>
    </row>
    <row r="940" spans="17:18" x14ac:dyDescent="0.25">
      <c r="Q940">
        <v>930</v>
      </c>
      <c r="R940">
        <v>968</v>
      </c>
    </row>
    <row r="941" spans="17:18" x14ac:dyDescent="0.25">
      <c r="Q941">
        <v>931</v>
      </c>
      <c r="R941">
        <v>969</v>
      </c>
    </row>
    <row r="942" spans="17:18" x14ac:dyDescent="0.25">
      <c r="Q942">
        <v>932</v>
      </c>
      <c r="R942">
        <v>970</v>
      </c>
    </row>
    <row r="943" spans="17:18" x14ac:dyDescent="0.25">
      <c r="Q943">
        <v>933</v>
      </c>
      <c r="R943">
        <v>971</v>
      </c>
    </row>
    <row r="944" spans="17:18" x14ac:dyDescent="0.25">
      <c r="Q944">
        <v>934</v>
      </c>
      <c r="R944">
        <v>972</v>
      </c>
    </row>
    <row r="945" spans="17:18" x14ac:dyDescent="0.25">
      <c r="Q945">
        <v>935</v>
      </c>
      <c r="R945">
        <v>973</v>
      </c>
    </row>
    <row r="946" spans="17:18" x14ac:dyDescent="0.25">
      <c r="Q946">
        <v>936</v>
      </c>
      <c r="R946">
        <v>974</v>
      </c>
    </row>
    <row r="947" spans="17:18" x14ac:dyDescent="0.25">
      <c r="Q947">
        <v>937</v>
      </c>
      <c r="R947">
        <v>975</v>
      </c>
    </row>
    <row r="948" spans="17:18" x14ac:dyDescent="0.25">
      <c r="Q948">
        <v>938</v>
      </c>
      <c r="R948">
        <v>976</v>
      </c>
    </row>
    <row r="949" spans="17:18" x14ac:dyDescent="0.25">
      <c r="Q949">
        <v>939</v>
      </c>
      <c r="R949">
        <v>977</v>
      </c>
    </row>
    <row r="950" spans="17:18" x14ac:dyDescent="0.25">
      <c r="Q950">
        <v>940</v>
      </c>
      <c r="R950">
        <v>978</v>
      </c>
    </row>
    <row r="951" spans="17:18" x14ac:dyDescent="0.25">
      <c r="Q951">
        <v>941</v>
      </c>
      <c r="R951">
        <v>979</v>
      </c>
    </row>
    <row r="952" spans="17:18" x14ac:dyDescent="0.25">
      <c r="Q952">
        <v>942</v>
      </c>
      <c r="R952">
        <v>980</v>
      </c>
    </row>
    <row r="953" spans="17:18" x14ac:dyDescent="0.25">
      <c r="Q953">
        <v>943</v>
      </c>
      <c r="R953">
        <v>981</v>
      </c>
    </row>
    <row r="954" spans="17:18" x14ac:dyDescent="0.25">
      <c r="Q954">
        <v>944</v>
      </c>
      <c r="R954">
        <v>982</v>
      </c>
    </row>
    <row r="955" spans="17:18" x14ac:dyDescent="0.25">
      <c r="Q955">
        <v>945</v>
      </c>
      <c r="R955">
        <v>984</v>
      </c>
    </row>
    <row r="956" spans="17:18" x14ac:dyDescent="0.25">
      <c r="Q956">
        <v>946</v>
      </c>
      <c r="R956">
        <v>985</v>
      </c>
    </row>
    <row r="957" spans="17:18" x14ac:dyDescent="0.25">
      <c r="Q957">
        <v>947</v>
      </c>
      <c r="R957">
        <v>986</v>
      </c>
    </row>
    <row r="958" spans="17:18" x14ac:dyDescent="0.25">
      <c r="Q958">
        <v>948</v>
      </c>
      <c r="R958">
        <v>987</v>
      </c>
    </row>
    <row r="959" spans="17:18" x14ac:dyDescent="0.25">
      <c r="Q959">
        <v>949</v>
      </c>
      <c r="R959">
        <v>988</v>
      </c>
    </row>
    <row r="960" spans="17:18" x14ac:dyDescent="0.25">
      <c r="Q960">
        <v>950</v>
      </c>
      <c r="R960">
        <v>989</v>
      </c>
    </row>
    <row r="961" spans="17:18" x14ac:dyDescent="0.25">
      <c r="Q961">
        <v>951</v>
      </c>
      <c r="R961">
        <v>990</v>
      </c>
    </row>
    <row r="962" spans="17:18" x14ac:dyDescent="0.25">
      <c r="Q962">
        <v>952</v>
      </c>
      <c r="R962">
        <v>991</v>
      </c>
    </row>
    <row r="963" spans="17:18" x14ac:dyDescent="0.25">
      <c r="Q963">
        <v>953</v>
      </c>
      <c r="R963">
        <v>992</v>
      </c>
    </row>
    <row r="964" spans="17:18" x14ac:dyDescent="0.25">
      <c r="Q964">
        <v>954</v>
      </c>
      <c r="R964">
        <v>993</v>
      </c>
    </row>
    <row r="965" spans="17:18" x14ac:dyDescent="0.25">
      <c r="Q965">
        <v>955</v>
      </c>
      <c r="R965">
        <v>994</v>
      </c>
    </row>
    <row r="966" spans="17:18" x14ac:dyDescent="0.25">
      <c r="Q966">
        <v>956</v>
      </c>
      <c r="R966">
        <v>995</v>
      </c>
    </row>
    <row r="967" spans="17:18" x14ac:dyDescent="0.25">
      <c r="Q967">
        <v>957</v>
      </c>
      <c r="R967">
        <v>996</v>
      </c>
    </row>
    <row r="968" spans="17:18" x14ac:dyDescent="0.25">
      <c r="Q968">
        <v>958</v>
      </c>
      <c r="R968">
        <v>997</v>
      </c>
    </row>
    <row r="969" spans="17:18" x14ac:dyDescent="0.25">
      <c r="Q969">
        <v>959</v>
      </c>
      <c r="R969">
        <v>998</v>
      </c>
    </row>
    <row r="970" spans="17:18" x14ac:dyDescent="0.25">
      <c r="Q970">
        <v>960</v>
      </c>
      <c r="R970">
        <v>999</v>
      </c>
    </row>
    <row r="971" spans="17:18" x14ac:dyDescent="0.25">
      <c r="Q971">
        <v>961</v>
      </c>
      <c r="R971">
        <v>1000</v>
      </c>
    </row>
    <row r="972" spans="17:18" x14ac:dyDescent="0.25">
      <c r="Q972">
        <v>962</v>
      </c>
      <c r="R972">
        <v>1001</v>
      </c>
    </row>
    <row r="973" spans="17:18" x14ac:dyDescent="0.25">
      <c r="Q973">
        <v>963</v>
      </c>
      <c r="R973">
        <v>1002</v>
      </c>
    </row>
    <row r="974" spans="17:18" x14ac:dyDescent="0.25">
      <c r="Q974">
        <v>964</v>
      </c>
      <c r="R974">
        <v>1003</v>
      </c>
    </row>
    <row r="975" spans="17:18" x14ac:dyDescent="0.25">
      <c r="Q975">
        <v>965</v>
      </c>
      <c r="R975">
        <v>1004</v>
      </c>
    </row>
    <row r="976" spans="17:18" x14ac:dyDescent="0.25">
      <c r="Q976">
        <v>966</v>
      </c>
      <c r="R976">
        <v>1005</v>
      </c>
    </row>
    <row r="977" spans="17:18" x14ac:dyDescent="0.25">
      <c r="Q977">
        <v>967</v>
      </c>
      <c r="R977">
        <v>1006</v>
      </c>
    </row>
    <row r="978" spans="17:18" x14ac:dyDescent="0.25">
      <c r="Q978">
        <v>968</v>
      </c>
      <c r="R978">
        <v>1007</v>
      </c>
    </row>
    <row r="979" spans="17:18" x14ac:dyDescent="0.25">
      <c r="Q979">
        <v>969</v>
      </c>
      <c r="R979">
        <v>1008</v>
      </c>
    </row>
    <row r="980" spans="17:18" x14ac:dyDescent="0.25">
      <c r="Q980">
        <v>970</v>
      </c>
      <c r="R980">
        <v>1009</v>
      </c>
    </row>
    <row r="981" spans="17:18" x14ac:dyDescent="0.25">
      <c r="Q981">
        <v>971</v>
      </c>
      <c r="R981">
        <v>1010</v>
      </c>
    </row>
    <row r="982" spans="17:18" x14ac:dyDescent="0.25">
      <c r="Q982">
        <v>972</v>
      </c>
      <c r="R982">
        <v>1011</v>
      </c>
    </row>
    <row r="983" spans="17:18" x14ac:dyDescent="0.25">
      <c r="Q983">
        <v>973</v>
      </c>
      <c r="R983">
        <v>1012</v>
      </c>
    </row>
    <row r="984" spans="17:18" x14ac:dyDescent="0.25">
      <c r="Q984">
        <v>974</v>
      </c>
      <c r="R984">
        <v>1013</v>
      </c>
    </row>
    <row r="985" spans="17:18" x14ac:dyDescent="0.25">
      <c r="Q985">
        <v>975</v>
      </c>
      <c r="R985">
        <v>1014</v>
      </c>
    </row>
    <row r="986" spans="17:18" x14ac:dyDescent="0.25">
      <c r="Q986">
        <v>976</v>
      </c>
      <c r="R986">
        <v>1015</v>
      </c>
    </row>
    <row r="987" spans="17:18" x14ac:dyDescent="0.25">
      <c r="Q987">
        <v>977</v>
      </c>
      <c r="R987">
        <v>1016</v>
      </c>
    </row>
    <row r="988" spans="17:18" x14ac:dyDescent="0.25">
      <c r="Q988">
        <v>978</v>
      </c>
      <c r="R988">
        <v>1017</v>
      </c>
    </row>
    <row r="989" spans="17:18" x14ac:dyDescent="0.25">
      <c r="Q989">
        <v>979</v>
      </c>
      <c r="R989">
        <v>1018</v>
      </c>
    </row>
    <row r="990" spans="17:18" x14ac:dyDescent="0.25">
      <c r="Q990">
        <v>980</v>
      </c>
      <c r="R990">
        <v>1019</v>
      </c>
    </row>
    <row r="991" spans="17:18" x14ac:dyDescent="0.25">
      <c r="Q991">
        <v>981</v>
      </c>
      <c r="R991">
        <v>1020</v>
      </c>
    </row>
    <row r="992" spans="17:18" x14ac:dyDescent="0.25">
      <c r="Q992">
        <v>982</v>
      </c>
      <c r="R992">
        <v>1021</v>
      </c>
    </row>
    <row r="993" spans="17:18" x14ac:dyDescent="0.25">
      <c r="Q993">
        <v>983</v>
      </c>
      <c r="R993">
        <v>1022</v>
      </c>
    </row>
    <row r="994" spans="17:18" x14ac:dyDescent="0.25">
      <c r="Q994">
        <v>984</v>
      </c>
      <c r="R994">
        <v>1023</v>
      </c>
    </row>
    <row r="995" spans="17:18" x14ac:dyDescent="0.25">
      <c r="Q995">
        <v>985</v>
      </c>
      <c r="R995">
        <v>1024</v>
      </c>
    </row>
    <row r="996" spans="17:18" x14ac:dyDescent="0.25">
      <c r="Q996">
        <v>986</v>
      </c>
      <c r="R996">
        <v>1025</v>
      </c>
    </row>
    <row r="997" spans="17:18" x14ac:dyDescent="0.25">
      <c r="Q997">
        <v>987</v>
      </c>
      <c r="R997">
        <v>1026</v>
      </c>
    </row>
    <row r="998" spans="17:18" x14ac:dyDescent="0.25">
      <c r="Q998">
        <v>988</v>
      </c>
      <c r="R998">
        <v>1027</v>
      </c>
    </row>
    <row r="999" spans="17:18" x14ac:dyDescent="0.25">
      <c r="Q999">
        <v>989</v>
      </c>
      <c r="R999">
        <v>1028</v>
      </c>
    </row>
    <row r="1000" spans="17:18" x14ac:dyDescent="0.25">
      <c r="Q1000">
        <v>990</v>
      </c>
      <c r="R1000">
        <v>1029</v>
      </c>
    </row>
    <row r="1001" spans="17:18" x14ac:dyDescent="0.25">
      <c r="Q1001">
        <v>991</v>
      </c>
      <c r="R1001">
        <v>1030</v>
      </c>
    </row>
    <row r="1002" spans="17:18" x14ac:dyDescent="0.25">
      <c r="Q1002">
        <v>992</v>
      </c>
      <c r="R1002">
        <v>1031</v>
      </c>
    </row>
    <row r="1003" spans="17:18" x14ac:dyDescent="0.25">
      <c r="Q1003">
        <v>993</v>
      </c>
      <c r="R1003">
        <v>1032</v>
      </c>
    </row>
    <row r="1004" spans="17:18" x14ac:dyDescent="0.25">
      <c r="Q1004">
        <v>994</v>
      </c>
      <c r="R1004">
        <v>1034</v>
      </c>
    </row>
    <row r="1005" spans="17:18" x14ac:dyDescent="0.25">
      <c r="Q1005">
        <v>995</v>
      </c>
      <c r="R1005">
        <v>1035</v>
      </c>
    </row>
    <row r="1006" spans="17:18" x14ac:dyDescent="0.25">
      <c r="Q1006">
        <v>996</v>
      </c>
      <c r="R1006">
        <v>1036</v>
      </c>
    </row>
    <row r="1007" spans="17:18" x14ac:dyDescent="0.25">
      <c r="Q1007">
        <v>997</v>
      </c>
      <c r="R1007">
        <v>1037</v>
      </c>
    </row>
    <row r="1008" spans="17:18" x14ac:dyDescent="0.25">
      <c r="Q1008">
        <v>998</v>
      </c>
      <c r="R1008">
        <v>1038</v>
      </c>
    </row>
    <row r="1009" spans="17:18" x14ac:dyDescent="0.25">
      <c r="Q1009">
        <v>999</v>
      </c>
      <c r="R1009">
        <v>1039</v>
      </c>
    </row>
    <row r="1010" spans="17:18" x14ac:dyDescent="0.25">
      <c r="Q1010">
        <v>1000</v>
      </c>
      <c r="R1010">
        <v>1040</v>
      </c>
    </row>
    <row r="1011" spans="17:18" x14ac:dyDescent="0.25">
      <c r="Q1011">
        <v>1001</v>
      </c>
      <c r="R1011">
        <v>1041</v>
      </c>
    </row>
    <row r="1012" spans="17:18" x14ac:dyDescent="0.25">
      <c r="Q1012">
        <v>1002</v>
      </c>
      <c r="R1012">
        <v>1042</v>
      </c>
    </row>
    <row r="1013" spans="17:18" x14ac:dyDescent="0.25">
      <c r="Q1013">
        <v>1003</v>
      </c>
      <c r="R1013">
        <v>1043</v>
      </c>
    </row>
    <row r="1014" spans="17:18" x14ac:dyDescent="0.25">
      <c r="Q1014">
        <v>1004</v>
      </c>
      <c r="R1014">
        <v>1044</v>
      </c>
    </row>
    <row r="1015" spans="17:18" x14ac:dyDescent="0.25">
      <c r="Q1015">
        <v>1005</v>
      </c>
      <c r="R1015">
        <v>1045</v>
      </c>
    </row>
    <row r="1016" spans="17:18" x14ac:dyDescent="0.25">
      <c r="Q1016">
        <v>1006</v>
      </c>
      <c r="R1016">
        <v>1046</v>
      </c>
    </row>
    <row r="1017" spans="17:18" x14ac:dyDescent="0.25">
      <c r="Q1017">
        <v>1007</v>
      </c>
      <c r="R1017">
        <v>1047</v>
      </c>
    </row>
    <row r="1018" spans="17:18" x14ac:dyDescent="0.25">
      <c r="Q1018">
        <v>1008</v>
      </c>
      <c r="R1018">
        <v>1048</v>
      </c>
    </row>
    <row r="1019" spans="17:18" x14ac:dyDescent="0.25">
      <c r="Q1019">
        <v>1009</v>
      </c>
      <c r="R1019">
        <v>1049</v>
      </c>
    </row>
    <row r="1020" spans="17:18" x14ac:dyDescent="0.25">
      <c r="Q1020">
        <v>1010</v>
      </c>
      <c r="R1020">
        <v>1050</v>
      </c>
    </row>
    <row r="1021" spans="17:18" x14ac:dyDescent="0.25">
      <c r="Q1021">
        <v>1011</v>
      </c>
      <c r="R1021">
        <v>1051</v>
      </c>
    </row>
    <row r="1022" spans="17:18" x14ac:dyDescent="0.25">
      <c r="Q1022">
        <v>1012</v>
      </c>
      <c r="R1022">
        <v>1052</v>
      </c>
    </row>
    <row r="1023" spans="17:18" x14ac:dyDescent="0.25">
      <c r="Q1023">
        <v>1013</v>
      </c>
      <c r="R1023">
        <v>1053</v>
      </c>
    </row>
    <row r="1024" spans="17:18" x14ac:dyDescent="0.25">
      <c r="Q1024">
        <v>1014</v>
      </c>
      <c r="R1024">
        <v>1054</v>
      </c>
    </row>
    <row r="1025" spans="17:18" x14ac:dyDescent="0.25">
      <c r="Q1025">
        <v>1015</v>
      </c>
      <c r="R1025">
        <v>1055</v>
      </c>
    </row>
    <row r="1026" spans="17:18" x14ac:dyDescent="0.25">
      <c r="Q1026">
        <v>1016</v>
      </c>
      <c r="R1026">
        <v>1056</v>
      </c>
    </row>
    <row r="1027" spans="17:18" x14ac:dyDescent="0.25">
      <c r="Q1027">
        <v>1017</v>
      </c>
      <c r="R1027">
        <v>1057</v>
      </c>
    </row>
    <row r="1028" spans="17:18" x14ac:dyDescent="0.25">
      <c r="Q1028">
        <v>1018</v>
      </c>
      <c r="R1028">
        <v>1058</v>
      </c>
    </row>
    <row r="1029" spans="17:18" x14ac:dyDescent="0.25">
      <c r="Q1029">
        <v>1019</v>
      </c>
      <c r="R1029">
        <v>1059</v>
      </c>
    </row>
    <row r="1030" spans="17:18" x14ac:dyDescent="0.25">
      <c r="Q1030">
        <v>1020</v>
      </c>
      <c r="R1030">
        <v>1060</v>
      </c>
    </row>
    <row r="1031" spans="17:18" x14ac:dyDescent="0.25">
      <c r="Q1031">
        <v>1021</v>
      </c>
      <c r="R1031">
        <v>1061</v>
      </c>
    </row>
    <row r="1032" spans="17:18" x14ac:dyDescent="0.25">
      <c r="Q1032">
        <v>1022</v>
      </c>
      <c r="R1032">
        <v>1062</v>
      </c>
    </row>
    <row r="1033" spans="17:18" x14ac:dyDescent="0.25">
      <c r="Q1033">
        <v>1023</v>
      </c>
      <c r="R1033">
        <v>1063</v>
      </c>
    </row>
    <row r="1034" spans="17:18" x14ac:dyDescent="0.25">
      <c r="Q1034">
        <v>1024</v>
      </c>
      <c r="R1034">
        <v>1064</v>
      </c>
    </row>
    <row r="1035" spans="17:18" x14ac:dyDescent="0.25">
      <c r="Q1035">
        <v>1025</v>
      </c>
      <c r="R1035">
        <v>1065</v>
      </c>
    </row>
    <row r="1036" spans="17:18" x14ac:dyDescent="0.25">
      <c r="Q1036">
        <v>1026</v>
      </c>
      <c r="R1036">
        <v>1066</v>
      </c>
    </row>
    <row r="1037" spans="17:18" x14ac:dyDescent="0.25">
      <c r="Q1037">
        <v>1027</v>
      </c>
      <c r="R1037">
        <v>1067</v>
      </c>
    </row>
    <row r="1038" spans="17:18" x14ac:dyDescent="0.25">
      <c r="Q1038">
        <v>1028</v>
      </c>
      <c r="R1038">
        <v>1068</v>
      </c>
    </row>
    <row r="1039" spans="17:18" x14ac:dyDescent="0.25">
      <c r="Q1039">
        <v>1029</v>
      </c>
      <c r="R1039">
        <v>1069</v>
      </c>
    </row>
    <row r="1040" spans="17:18" x14ac:dyDescent="0.25">
      <c r="Q1040">
        <v>1030</v>
      </c>
      <c r="R1040">
        <v>1070</v>
      </c>
    </row>
    <row r="1041" spans="17:18" x14ac:dyDescent="0.25">
      <c r="Q1041">
        <v>1031</v>
      </c>
      <c r="R1041">
        <v>1071</v>
      </c>
    </row>
    <row r="1042" spans="17:18" x14ac:dyDescent="0.25">
      <c r="Q1042">
        <v>1032</v>
      </c>
      <c r="R1042">
        <v>1072</v>
      </c>
    </row>
    <row r="1043" spans="17:18" x14ac:dyDescent="0.25">
      <c r="Q1043">
        <v>1033</v>
      </c>
      <c r="R1043">
        <v>1073</v>
      </c>
    </row>
    <row r="1044" spans="17:18" x14ac:dyDescent="0.25">
      <c r="Q1044">
        <v>1034</v>
      </c>
      <c r="R1044">
        <v>1074</v>
      </c>
    </row>
    <row r="1045" spans="17:18" x14ac:dyDescent="0.25">
      <c r="Q1045">
        <v>1035</v>
      </c>
      <c r="R1045">
        <v>1075</v>
      </c>
    </row>
    <row r="1046" spans="17:18" x14ac:dyDescent="0.25">
      <c r="Q1046">
        <v>1036</v>
      </c>
      <c r="R1046">
        <v>1076</v>
      </c>
    </row>
    <row r="1047" spans="17:18" x14ac:dyDescent="0.25">
      <c r="Q1047">
        <v>1037</v>
      </c>
      <c r="R1047">
        <v>1077</v>
      </c>
    </row>
    <row r="1048" spans="17:18" x14ac:dyDescent="0.25">
      <c r="Q1048">
        <v>1038</v>
      </c>
      <c r="R1048">
        <v>1078</v>
      </c>
    </row>
    <row r="1049" spans="17:18" x14ac:dyDescent="0.25">
      <c r="Q1049">
        <v>1039</v>
      </c>
      <c r="R1049">
        <v>1079</v>
      </c>
    </row>
    <row r="1050" spans="17:18" x14ac:dyDescent="0.25">
      <c r="Q1050">
        <v>1040</v>
      </c>
      <c r="R1050">
        <v>1080</v>
      </c>
    </row>
    <row r="1051" spans="17:18" x14ac:dyDescent="0.25">
      <c r="Q1051">
        <v>1041</v>
      </c>
      <c r="R1051">
        <v>1081</v>
      </c>
    </row>
    <row r="1052" spans="17:18" x14ac:dyDescent="0.25">
      <c r="Q1052">
        <v>1042</v>
      </c>
      <c r="R1052">
        <v>1082</v>
      </c>
    </row>
    <row r="1053" spans="17:18" x14ac:dyDescent="0.25">
      <c r="Q1053">
        <v>1043</v>
      </c>
      <c r="R1053">
        <v>1083</v>
      </c>
    </row>
    <row r="1054" spans="17:18" x14ac:dyDescent="0.25">
      <c r="Q1054">
        <v>1044</v>
      </c>
      <c r="R1054">
        <v>1085</v>
      </c>
    </row>
    <row r="1055" spans="17:18" x14ac:dyDescent="0.25">
      <c r="Q1055">
        <v>1045</v>
      </c>
      <c r="R1055">
        <v>1086</v>
      </c>
    </row>
    <row r="1056" spans="17:18" x14ac:dyDescent="0.25">
      <c r="Q1056">
        <v>1046</v>
      </c>
      <c r="R1056">
        <v>1087</v>
      </c>
    </row>
    <row r="1057" spans="17:18" x14ac:dyDescent="0.25">
      <c r="Q1057">
        <v>1047</v>
      </c>
      <c r="R1057">
        <v>1088</v>
      </c>
    </row>
    <row r="1058" spans="17:18" x14ac:dyDescent="0.25">
      <c r="Q1058">
        <v>1048</v>
      </c>
      <c r="R1058">
        <v>1089</v>
      </c>
    </row>
    <row r="1059" spans="17:18" x14ac:dyDescent="0.25">
      <c r="Q1059">
        <v>1049</v>
      </c>
      <c r="R1059">
        <v>1090</v>
      </c>
    </row>
    <row r="1060" spans="17:18" x14ac:dyDescent="0.25">
      <c r="Q1060">
        <v>1050</v>
      </c>
      <c r="R1060">
        <v>1091</v>
      </c>
    </row>
    <row r="1061" spans="17:18" x14ac:dyDescent="0.25">
      <c r="Q1061">
        <v>1051</v>
      </c>
      <c r="R1061">
        <v>1092</v>
      </c>
    </row>
    <row r="1062" spans="17:18" x14ac:dyDescent="0.25">
      <c r="Q1062">
        <v>1052</v>
      </c>
      <c r="R1062">
        <v>1093</v>
      </c>
    </row>
    <row r="1063" spans="17:18" x14ac:dyDescent="0.25">
      <c r="Q1063">
        <v>1053</v>
      </c>
      <c r="R1063">
        <v>1094</v>
      </c>
    </row>
    <row r="1064" spans="17:18" x14ac:dyDescent="0.25">
      <c r="Q1064">
        <v>1054</v>
      </c>
      <c r="R1064">
        <v>1095</v>
      </c>
    </row>
    <row r="1065" spans="17:18" x14ac:dyDescent="0.25">
      <c r="Q1065">
        <v>1055</v>
      </c>
      <c r="R1065">
        <v>1096</v>
      </c>
    </row>
    <row r="1066" spans="17:18" x14ac:dyDescent="0.25">
      <c r="Q1066">
        <v>1056</v>
      </c>
      <c r="R1066">
        <v>1097</v>
      </c>
    </row>
    <row r="1067" spans="17:18" x14ac:dyDescent="0.25">
      <c r="Q1067">
        <v>1057</v>
      </c>
      <c r="R1067">
        <v>1098</v>
      </c>
    </row>
    <row r="1068" spans="17:18" x14ac:dyDescent="0.25">
      <c r="Q1068">
        <v>1058</v>
      </c>
      <c r="R1068">
        <v>1099</v>
      </c>
    </row>
    <row r="1069" spans="17:18" x14ac:dyDescent="0.25">
      <c r="Q1069">
        <v>1059</v>
      </c>
      <c r="R1069">
        <v>1100</v>
      </c>
    </row>
    <row r="1070" spans="17:18" x14ac:dyDescent="0.25">
      <c r="Q1070">
        <v>1060</v>
      </c>
      <c r="R1070">
        <v>1101</v>
      </c>
    </row>
    <row r="1071" spans="17:18" x14ac:dyDescent="0.25">
      <c r="Q1071">
        <v>1061</v>
      </c>
      <c r="R1071">
        <v>1102</v>
      </c>
    </row>
    <row r="1072" spans="17:18" x14ac:dyDescent="0.25">
      <c r="Q1072">
        <v>1062</v>
      </c>
      <c r="R1072">
        <v>1103</v>
      </c>
    </row>
    <row r="1073" spans="17:18" x14ac:dyDescent="0.25">
      <c r="Q1073">
        <v>1063</v>
      </c>
      <c r="R1073">
        <v>1104</v>
      </c>
    </row>
    <row r="1074" spans="17:18" x14ac:dyDescent="0.25">
      <c r="Q1074">
        <v>1064</v>
      </c>
      <c r="R1074">
        <v>1105</v>
      </c>
    </row>
    <row r="1075" spans="17:18" x14ac:dyDescent="0.25">
      <c r="Q1075">
        <v>1065</v>
      </c>
      <c r="R1075">
        <v>1106</v>
      </c>
    </row>
    <row r="1076" spans="17:18" x14ac:dyDescent="0.25">
      <c r="Q1076">
        <v>1066</v>
      </c>
      <c r="R1076">
        <v>1107</v>
      </c>
    </row>
    <row r="1077" spans="17:18" x14ac:dyDescent="0.25">
      <c r="Q1077">
        <v>1067</v>
      </c>
      <c r="R1077">
        <v>1108</v>
      </c>
    </row>
    <row r="1078" spans="17:18" x14ac:dyDescent="0.25">
      <c r="Q1078">
        <v>1068</v>
      </c>
      <c r="R1078">
        <v>1109</v>
      </c>
    </row>
    <row r="1079" spans="17:18" x14ac:dyDescent="0.25">
      <c r="Q1079">
        <v>1069</v>
      </c>
      <c r="R1079">
        <v>1110</v>
      </c>
    </row>
    <row r="1080" spans="17:18" x14ac:dyDescent="0.25">
      <c r="Q1080">
        <v>1070</v>
      </c>
      <c r="R1080">
        <v>1111</v>
      </c>
    </row>
    <row r="1081" spans="17:18" x14ac:dyDescent="0.25">
      <c r="Q1081">
        <v>1071</v>
      </c>
      <c r="R1081">
        <v>1112</v>
      </c>
    </row>
    <row r="1082" spans="17:18" x14ac:dyDescent="0.25">
      <c r="Q1082">
        <v>1072</v>
      </c>
      <c r="R1082">
        <v>1113</v>
      </c>
    </row>
    <row r="1083" spans="17:18" x14ac:dyDescent="0.25">
      <c r="Q1083">
        <v>1073</v>
      </c>
      <c r="R1083">
        <v>1114</v>
      </c>
    </row>
    <row r="1084" spans="17:18" x14ac:dyDescent="0.25">
      <c r="Q1084">
        <v>1074</v>
      </c>
      <c r="R1084">
        <v>1115</v>
      </c>
    </row>
    <row r="1085" spans="17:18" x14ac:dyDescent="0.25">
      <c r="Q1085">
        <v>1075</v>
      </c>
      <c r="R1085">
        <v>1116</v>
      </c>
    </row>
    <row r="1086" spans="17:18" x14ac:dyDescent="0.25">
      <c r="Q1086">
        <v>1076</v>
      </c>
      <c r="R1086">
        <v>1117</v>
      </c>
    </row>
    <row r="1087" spans="17:18" x14ac:dyDescent="0.25">
      <c r="Q1087">
        <v>1077</v>
      </c>
      <c r="R1087">
        <v>1118</v>
      </c>
    </row>
    <row r="1088" spans="17:18" x14ac:dyDescent="0.25">
      <c r="Q1088">
        <v>1078</v>
      </c>
      <c r="R1088">
        <v>1119</v>
      </c>
    </row>
    <row r="1089" spans="17:18" x14ac:dyDescent="0.25">
      <c r="Q1089">
        <v>1079</v>
      </c>
      <c r="R1089">
        <v>1120</v>
      </c>
    </row>
    <row r="1090" spans="17:18" x14ac:dyDescent="0.25">
      <c r="Q1090">
        <v>1080</v>
      </c>
      <c r="R1090">
        <v>1121</v>
      </c>
    </row>
    <row r="1091" spans="17:18" x14ac:dyDescent="0.25">
      <c r="Q1091">
        <v>1081</v>
      </c>
      <c r="R1091">
        <v>1122</v>
      </c>
    </row>
    <row r="1092" spans="17:18" x14ac:dyDescent="0.25">
      <c r="Q1092">
        <v>1082</v>
      </c>
      <c r="R1092">
        <v>1123</v>
      </c>
    </row>
    <row r="1093" spans="17:18" x14ac:dyDescent="0.25">
      <c r="Q1093">
        <v>1083</v>
      </c>
      <c r="R1093">
        <v>1124</v>
      </c>
    </row>
    <row r="1094" spans="17:18" x14ac:dyDescent="0.25">
      <c r="Q1094">
        <v>1084</v>
      </c>
      <c r="R1094">
        <v>1125</v>
      </c>
    </row>
    <row r="1095" spans="17:18" x14ac:dyDescent="0.25">
      <c r="Q1095">
        <v>1085</v>
      </c>
      <c r="R1095">
        <v>1126</v>
      </c>
    </row>
    <row r="1096" spans="17:18" x14ac:dyDescent="0.25">
      <c r="Q1096">
        <v>1086</v>
      </c>
      <c r="R1096">
        <v>1127</v>
      </c>
    </row>
    <row r="1097" spans="17:18" x14ac:dyDescent="0.25">
      <c r="Q1097">
        <v>1087</v>
      </c>
      <c r="R1097">
        <v>1128</v>
      </c>
    </row>
    <row r="1098" spans="17:18" x14ac:dyDescent="0.25">
      <c r="Q1098">
        <v>1088</v>
      </c>
      <c r="R1098">
        <v>1129</v>
      </c>
    </row>
    <row r="1099" spans="17:18" x14ac:dyDescent="0.25">
      <c r="Q1099">
        <v>1089</v>
      </c>
      <c r="R1099">
        <v>1130</v>
      </c>
    </row>
    <row r="1100" spans="17:18" x14ac:dyDescent="0.25">
      <c r="Q1100">
        <v>1090</v>
      </c>
      <c r="R1100">
        <v>1131</v>
      </c>
    </row>
    <row r="1101" spans="17:18" x14ac:dyDescent="0.25">
      <c r="Q1101">
        <v>1091</v>
      </c>
      <c r="R1101">
        <v>1132</v>
      </c>
    </row>
    <row r="1102" spans="17:18" x14ac:dyDescent="0.25">
      <c r="Q1102">
        <v>1092</v>
      </c>
      <c r="R1102">
        <v>1133</v>
      </c>
    </row>
    <row r="1103" spans="17:18" x14ac:dyDescent="0.25">
      <c r="Q1103">
        <v>1093</v>
      </c>
      <c r="R1103">
        <v>1134</v>
      </c>
    </row>
    <row r="1104" spans="17:18" x14ac:dyDescent="0.25">
      <c r="Q1104">
        <v>1094</v>
      </c>
      <c r="R1104">
        <v>1135</v>
      </c>
    </row>
    <row r="1105" spans="17:18" x14ac:dyDescent="0.25">
      <c r="Q1105">
        <v>1095</v>
      </c>
      <c r="R1105">
        <v>1137</v>
      </c>
    </row>
    <row r="1106" spans="17:18" x14ac:dyDescent="0.25">
      <c r="Q1106">
        <v>1096</v>
      </c>
      <c r="R1106">
        <v>1138</v>
      </c>
    </row>
    <row r="1107" spans="17:18" x14ac:dyDescent="0.25">
      <c r="Q1107">
        <v>1097</v>
      </c>
      <c r="R1107">
        <v>1139</v>
      </c>
    </row>
    <row r="1108" spans="17:18" x14ac:dyDescent="0.25">
      <c r="Q1108">
        <v>1098</v>
      </c>
      <c r="R1108">
        <v>1140</v>
      </c>
    </row>
    <row r="1109" spans="17:18" x14ac:dyDescent="0.25">
      <c r="Q1109">
        <v>1099</v>
      </c>
      <c r="R1109">
        <v>1141</v>
      </c>
    </row>
    <row r="1110" spans="17:18" x14ac:dyDescent="0.25">
      <c r="Q1110">
        <v>1100</v>
      </c>
      <c r="R1110">
        <v>1142</v>
      </c>
    </row>
    <row r="1111" spans="17:18" x14ac:dyDescent="0.25">
      <c r="Q1111">
        <v>1101</v>
      </c>
      <c r="R1111">
        <v>1143</v>
      </c>
    </row>
    <row r="1112" spans="17:18" x14ac:dyDescent="0.25">
      <c r="Q1112">
        <v>1102</v>
      </c>
      <c r="R1112">
        <v>1144</v>
      </c>
    </row>
    <row r="1113" spans="17:18" x14ac:dyDescent="0.25">
      <c r="Q1113">
        <v>1103</v>
      </c>
      <c r="R1113">
        <v>1145</v>
      </c>
    </row>
    <row r="1114" spans="17:18" x14ac:dyDescent="0.25">
      <c r="Q1114">
        <v>1104</v>
      </c>
      <c r="R1114">
        <v>1146</v>
      </c>
    </row>
    <row r="1115" spans="17:18" x14ac:dyDescent="0.25">
      <c r="Q1115">
        <v>1105</v>
      </c>
      <c r="R1115">
        <v>1147</v>
      </c>
    </row>
    <row r="1116" spans="17:18" x14ac:dyDescent="0.25">
      <c r="Q1116">
        <v>1106</v>
      </c>
      <c r="R1116">
        <v>1148</v>
      </c>
    </row>
    <row r="1117" spans="17:18" x14ac:dyDescent="0.25">
      <c r="Q1117">
        <v>1107</v>
      </c>
      <c r="R1117">
        <v>1149</v>
      </c>
    </row>
    <row r="1118" spans="17:18" x14ac:dyDescent="0.25">
      <c r="Q1118">
        <v>1108</v>
      </c>
      <c r="R1118">
        <v>1150</v>
      </c>
    </row>
    <row r="1119" spans="17:18" x14ac:dyDescent="0.25">
      <c r="Q1119">
        <v>1109</v>
      </c>
      <c r="R1119">
        <v>1151</v>
      </c>
    </row>
    <row r="1120" spans="17:18" x14ac:dyDescent="0.25">
      <c r="Q1120">
        <v>1110</v>
      </c>
      <c r="R1120">
        <v>1152</v>
      </c>
    </row>
    <row r="1121" spans="17:18" x14ac:dyDescent="0.25">
      <c r="Q1121">
        <v>1111</v>
      </c>
      <c r="R1121">
        <v>1153</v>
      </c>
    </row>
    <row r="1122" spans="17:18" x14ac:dyDescent="0.25">
      <c r="Q1122">
        <v>1112</v>
      </c>
      <c r="R1122">
        <v>1154</v>
      </c>
    </row>
    <row r="1123" spans="17:18" x14ac:dyDescent="0.25">
      <c r="Q1123">
        <v>1113</v>
      </c>
      <c r="R1123">
        <v>1155</v>
      </c>
    </row>
    <row r="1124" spans="17:18" x14ac:dyDescent="0.25">
      <c r="Q1124">
        <v>1114</v>
      </c>
      <c r="R1124">
        <v>1156</v>
      </c>
    </row>
    <row r="1125" spans="17:18" x14ac:dyDescent="0.25">
      <c r="Q1125">
        <v>1115</v>
      </c>
      <c r="R1125">
        <v>1157</v>
      </c>
    </row>
    <row r="1126" spans="17:18" x14ac:dyDescent="0.25">
      <c r="Q1126">
        <v>1116</v>
      </c>
      <c r="R1126">
        <v>1158</v>
      </c>
    </row>
    <row r="1127" spans="17:18" x14ac:dyDescent="0.25">
      <c r="Q1127">
        <v>1117</v>
      </c>
      <c r="R1127">
        <v>1159</v>
      </c>
    </row>
    <row r="1128" spans="17:18" x14ac:dyDescent="0.25">
      <c r="Q1128">
        <v>1118</v>
      </c>
      <c r="R1128">
        <v>1160</v>
      </c>
    </row>
    <row r="1129" spans="17:18" x14ac:dyDescent="0.25">
      <c r="Q1129">
        <v>1119</v>
      </c>
      <c r="R1129">
        <v>1161</v>
      </c>
    </row>
    <row r="1130" spans="17:18" x14ac:dyDescent="0.25">
      <c r="Q1130">
        <v>1120</v>
      </c>
      <c r="R1130">
        <v>1162</v>
      </c>
    </row>
    <row r="1131" spans="17:18" x14ac:dyDescent="0.25">
      <c r="Q1131">
        <v>1121</v>
      </c>
      <c r="R1131">
        <v>1163</v>
      </c>
    </row>
    <row r="1132" spans="17:18" x14ac:dyDescent="0.25">
      <c r="Q1132">
        <v>1122</v>
      </c>
      <c r="R1132">
        <v>1164</v>
      </c>
    </row>
    <row r="1133" spans="17:18" x14ac:dyDescent="0.25">
      <c r="Q1133">
        <v>1123</v>
      </c>
      <c r="R1133">
        <v>1165</v>
      </c>
    </row>
    <row r="1134" spans="17:18" x14ac:dyDescent="0.25">
      <c r="Q1134">
        <v>1124</v>
      </c>
      <c r="R1134">
        <v>1166</v>
      </c>
    </row>
    <row r="1135" spans="17:18" x14ac:dyDescent="0.25">
      <c r="Q1135">
        <v>1125</v>
      </c>
      <c r="R1135">
        <v>1167</v>
      </c>
    </row>
    <row r="1136" spans="17:18" x14ac:dyDescent="0.25">
      <c r="Q1136">
        <v>1126</v>
      </c>
      <c r="R1136">
        <v>1168</v>
      </c>
    </row>
    <row r="1137" spans="17:18" x14ac:dyDescent="0.25">
      <c r="Q1137">
        <v>1127</v>
      </c>
      <c r="R1137">
        <v>1169</v>
      </c>
    </row>
    <row r="1138" spans="17:18" x14ac:dyDescent="0.25">
      <c r="Q1138">
        <v>1128</v>
      </c>
      <c r="R1138">
        <v>1170</v>
      </c>
    </row>
    <row r="1139" spans="17:18" x14ac:dyDescent="0.25">
      <c r="Q1139">
        <v>1129</v>
      </c>
      <c r="R1139">
        <v>1171</v>
      </c>
    </row>
    <row r="1140" spans="17:18" x14ac:dyDescent="0.25">
      <c r="Q1140">
        <v>1130</v>
      </c>
      <c r="R1140">
        <v>1172</v>
      </c>
    </row>
    <row r="1141" spans="17:18" x14ac:dyDescent="0.25">
      <c r="Q1141">
        <v>1131</v>
      </c>
      <c r="R1141">
        <v>1173</v>
      </c>
    </row>
    <row r="1142" spans="17:18" x14ac:dyDescent="0.25">
      <c r="Q1142">
        <v>1132</v>
      </c>
      <c r="R1142">
        <v>1174</v>
      </c>
    </row>
    <row r="1143" spans="17:18" x14ac:dyDescent="0.25">
      <c r="Q1143">
        <v>1133</v>
      </c>
      <c r="R1143">
        <v>1175</v>
      </c>
    </row>
    <row r="1144" spans="17:18" x14ac:dyDescent="0.25">
      <c r="Q1144">
        <v>1134</v>
      </c>
      <c r="R1144">
        <v>1176</v>
      </c>
    </row>
    <row r="1145" spans="17:18" x14ac:dyDescent="0.25">
      <c r="Q1145">
        <v>1135</v>
      </c>
      <c r="R1145">
        <v>1177</v>
      </c>
    </row>
    <row r="1146" spans="17:18" x14ac:dyDescent="0.25">
      <c r="Q1146">
        <v>1136</v>
      </c>
      <c r="R1146">
        <v>1178</v>
      </c>
    </row>
    <row r="1147" spans="17:18" x14ac:dyDescent="0.25">
      <c r="Q1147">
        <v>1137</v>
      </c>
      <c r="R1147">
        <v>1179</v>
      </c>
    </row>
    <row r="1148" spans="17:18" x14ac:dyDescent="0.25">
      <c r="Q1148">
        <v>1138</v>
      </c>
      <c r="R1148">
        <v>1180</v>
      </c>
    </row>
    <row r="1149" spans="17:18" x14ac:dyDescent="0.25">
      <c r="Q1149">
        <v>1139</v>
      </c>
      <c r="R1149">
        <v>1181</v>
      </c>
    </row>
    <row r="1150" spans="17:18" x14ac:dyDescent="0.25">
      <c r="Q1150">
        <v>1140</v>
      </c>
      <c r="R1150">
        <v>1182</v>
      </c>
    </row>
    <row r="1151" spans="17:18" x14ac:dyDescent="0.25">
      <c r="Q1151">
        <v>1141</v>
      </c>
      <c r="R1151">
        <v>1183</v>
      </c>
    </row>
    <row r="1152" spans="17:18" x14ac:dyDescent="0.25">
      <c r="Q1152">
        <v>1142</v>
      </c>
      <c r="R1152">
        <v>1184</v>
      </c>
    </row>
    <row r="1153" spans="17:18" x14ac:dyDescent="0.25">
      <c r="Q1153">
        <v>1143</v>
      </c>
      <c r="R1153">
        <v>1185</v>
      </c>
    </row>
    <row r="1154" spans="17:18" x14ac:dyDescent="0.25">
      <c r="Q1154">
        <v>1144</v>
      </c>
      <c r="R1154">
        <v>1186</v>
      </c>
    </row>
    <row r="1155" spans="17:18" x14ac:dyDescent="0.25">
      <c r="Q1155">
        <v>1145</v>
      </c>
      <c r="R1155">
        <v>1187</v>
      </c>
    </row>
    <row r="1156" spans="17:18" x14ac:dyDescent="0.25">
      <c r="Q1156">
        <v>1146</v>
      </c>
      <c r="R1156">
        <v>1188</v>
      </c>
    </row>
    <row r="1157" spans="17:18" x14ac:dyDescent="0.25">
      <c r="Q1157">
        <v>1147</v>
      </c>
      <c r="R1157">
        <v>1190</v>
      </c>
    </row>
    <row r="1158" spans="17:18" x14ac:dyDescent="0.25">
      <c r="Q1158">
        <v>1148</v>
      </c>
      <c r="R1158">
        <v>1191</v>
      </c>
    </row>
    <row r="1159" spans="17:18" x14ac:dyDescent="0.25">
      <c r="Q1159">
        <v>1149</v>
      </c>
      <c r="R1159">
        <v>1192</v>
      </c>
    </row>
    <row r="1160" spans="17:18" x14ac:dyDescent="0.25">
      <c r="Q1160">
        <v>1150</v>
      </c>
      <c r="R1160">
        <v>1193</v>
      </c>
    </row>
    <row r="1161" spans="17:18" x14ac:dyDescent="0.25">
      <c r="Q1161">
        <v>1151</v>
      </c>
      <c r="R1161">
        <v>1194</v>
      </c>
    </row>
    <row r="1162" spans="17:18" x14ac:dyDescent="0.25">
      <c r="Q1162">
        <v>1152</v>
      </c>
      <c r="R1162">
        <v>1195</v>
      </c>
    </row>
    <row r="1163" spans="17:18" x14ac:dyDescent="0.25">
      <c r="Q1163">
        <v>1153</v>
      </c>
      <c r="R1163">
        <v>1196</v>
      </c>
    </row>
    <row r="1164" spans="17:18" x14ac:dyDescent="0.25">
      <c r="Q1164">
        <v>1154</v>
      </c>
      <c r="R1164">
        <v>1197</v>
      </c>
    </row>
    <row r="1165" spans="17:18" x14ac:dyDescent="0.25">
      <c r="Q1165">
        <v>1155</v>
      </c>
      <c r="R1165">
        <v>1198</v>
      </c>
    </row>
    <row r="1166" spans="17:18" x14ac:dyDescent="0.25">
      <c r="Q1166">
        <v>1156</v>
      </c>
      <c r="R1166">
        <v>1199</v>
      </c>
    </row>
    <row r="1167" spans="17:18" x14ac:dyDescent="0.25">
      <c r="Q1167">
        <v>1157</v>
      </c>
      <c r="R1167">
        <v>1200</v>
      </c>
    </row>
    <row r="1168" spans="17:18" x14ac:dyDescent="0.25">
      <c r="Q1168">
        <v>1158</v>
      </c>
      <c r="R1168">
        <v>1201</v>
      </c>
    </row>
    <row r="1169" spans="17:18" x14ac:dyDescent="0.25">
      <c r="Q1169">
        <v>1159</v>
      </c>
      <c r="R1169">
        <v>1202</v>
      </c>
    </row>
    <row r="1170" spans="17:18" x14ac:dyDescent="0.25">
      <c r="Q1170">
        <v>1160</v>
      </c>
      <c r="R1170">
        <v>1203</v>
      </c>
    </row>
    <row r="1171" spans="17:18" x14ac:dyDescent="0.25">
      <c r="Q1171">
        <v>1161</v>
      </c>
      <c r="R1171">
        <v>1204</v>
      </c>
    </row>
    <row r="1172" spans="17:18" x14ac:dyDescent="0.25">
      <c r="Q1172">
        <v>1162</v>
      </c>
      <c r="R1172">
        <v>1205</v>
      </c>
    </row>
    <row r="1173" spans="17:18" x14ac:dyDescent="0.25">
      <c r="Q1173">
        <v>1163</v>
      </c>
      <c r="R1173">
        <v>1206</v>
      </c>
    </row>
    <row r="1174" spans="17:18" x14ac:dyDescent="0.25">
      <c r="Q1174">
        <v>1164</v>
      </c>
      <c r="R1174">
        <v>1207</v>
      </c>
    </row>
    <row r="1175" spans="17:18" x14ac:dyDescent="0.25">
      <c r="Q1175">
        <v>1165</v>
      </c>
      <c r="R1175">
        <v>1208</v>
      </c>
    </row>
    <row r="1176" spans="17:18" x14ac:dyDescent="0.25">
      <c r="Q1176">
        <v>1166</v>
      </c>
      <c r="R1176">
        <v>1209</v>
      </c>
    </row>
    <row r="1177" spans="17:18" x14ac:dyDescent="0.25">
      <c r="Q1177">
        <v>1167</v>
      </c>
      <c r="R1177">
        <v>1210</v>
      </c>
    </row>
    <row r="1178" spans="17:18" x14ac:dyDescent="0.25">
      <c r="Q1178">
        <v>1168</v>
      </c>
      <c r="R1178">
        <v>1211</v>
      </c>
    </row>
    <row r="1179" spans="17:18" x14ac:dyDescent="0.25">
      <c r="Q1179">
        <v>1169</v>
      </c>
      <c r="R1179">
        <v>1212</v>
      </c>
    </row>
    <row r="1180" spans="17:18" x14ac:dyDescent="0.25">
      <c r="Q1180">
        <v>1170</v>
      </c>
      <c r="R1180">
        <v>1213</v>
      </c>
    </row>
    <row r="1181" spans="17:18" x14ac:dyDescent="0.25">
      <c r="Q1181">
        <v>1171</v>
      </c>
      <c r="R1181">
        <v>1214</v>
      </c>
    </row>
    <row r="1182" spans="17:18" x14ac:dyDescent="0.25">
      <c r="Q1182">
        <v>1172</v>
      </c>
      <c r="R1182">
        <v>1215</v>
      </c>
    </row>
    <row r="1183" spans="17:18" x14ac:dyDescent="0.25">
      <c r="Q1183">
        <v>1173</v>
      </c>
      <c r="R1183">
        <v>1216</v>
      </c>
    </row>
    <row r="1184" spans="17:18" x14ac:dyDescent="0.25">
      <c r="Q1184">
        <v>1174</v>
      </c>
      <c r="R1184">
        <v>1217</v>
      </c>
    </row>
    <row r="1185" spans="17:18" x14ac:dyDescent="0.25">
      <c r="Q1185">
        <v>1175</v>
      </c>
      <c r="R1185">
        <v>1218</v>
      </c>
    </row>
    <row r="1186" spans="17:18" x14ac:dyDescent="0.25">
      <c r="Q1186">
        <v>1176</v>
      </c>
      <c r="R1186">
        <v>1219</v>
      </c>
    </row>
    <row r="1187" spans="17:18" x14ac:dyDescent="0.25">
      <c r="Q1187">
        <v>1177</v>
      </c>
      <c r="R1187">
        <v>1220</v>
      </c>
    </row>
    <row r="1188" spans="17:18" x14ac:dyDescent="0.25">
      <c r="Q1188">
        <v>1178</v>
      </c>
      <c r="R1188">
        <v>1221</v>
      </c>
    </row>
    <row r="1189" spans="17:18" x14ac:dyDescent="0.25">
      <c r="Q1189">
        <v>1179</v>
      </c>
      <c r="R1189">
        <v>1222</v>
      </c>
    </row>
    <row r="1190" spans="17:18" x14ac:dyDescent="0.25">
      <c r="Q1190">
        <v>1180</v>
      </c>
      <c r="R1190">
        <v>1223</v>
      </c>
    </row>
    <row r="1191" spans="17:18" x14ac:dyDescent="0.25">
      <c r="Q1191">
        <v>1181</v>
      </c>
      <c r="R1191">
        <v>1224</v>
      </c>
    </row>
    <row r="1192" spans="17:18" x14ac:dyDescent="0.25">
      <c r="Q1192">
        <v>1182</v>
      </c>
      <c r="R1192">
        <v>1225</v>
      </c>
    </row>
    <row r="1193" spans="17:18" x14ac:dyDescent="0.25">
      <c r="Q1193">
        <v>1183</v>
      </c>
      <c r="R1193">
        <v>1226</v>
      </c>
    </row>
    <row r="1194" spans="17:18" x14ac:dyDescent="0.25">
      <c r="Q1194">
        <v>1184</v>
      </c>
      <c r="R1194">
        <v>1227</v>
      </c>
    </row>
    <row r="1195" spans="17:18" x14ac:dyDescent="0.25">
      <c r="Q1195">
        <v>1185</v>
      </c>
      <c r="R1195">
        <v>1228</v>
      </c>
    </row>
    <row r="1196" spans="17:18" x14ac:dyDescent="0.25">
      <c r="Q1196">
        <v>1186</v>
      </c>
      <c r="R1196">
        <v>1229</v>
      </c>
    </row>
    <row r="1197" spans="17:18" x14ac:dyDescent="0.25">
      <c r="Q1197">
        <v>1187</v>
      </c>
      <c r="R1197">
        <v>1230</v>
      </c>
    </row>
    <row r="1198" spans="17:18" x14ac:dyDescent="0.25">
      <c r="Q1198">
        <v>1188</v>
      </c>
      <c r="R1198">
        <v>1231</v>
      </c>
    </row>
    <row r="1199" spans="17:18" x14ac:dyDescent="0.25">
      <c r="Q1199">
        <v>1189</v>
      </c>
      <c r="R1199">
        <v>1232</v>
      </c>
    </row>
    <row r="1200" spans="17:18" x14ac:dyDescent="0.25">
      <c r="Q1200">
        <v>1190</v>
      </c>
      <c r="R1200">
        <v>1233</v>
      </c>
    </row>
    <row r="1201" spans="17:18" x14ac:dyDescent="0.25">
      <c r="Q1201">
        <v>1191</v>
      </c>
      <c r="R1201">
        <v>1234</v>
      </c>
    </row>
    <row r="1202" spans="17:18" x14ac:dyDescent="0.25">
      <c r="Q1202">
        <v>1192</v>
      </c>
      <c r="R1202">
        <v>1235</v>
      </c>
    </row>
    <row r="1203" spans="17:18" x14ac:dyDescent="0.25">
      <c r="Q1203">
        <v>1193</v>
      </c>
      <c r="R1203">
        <v>1236</v>
      </c>
    </row>
    <row r="1204" spans="17:18" x14ac:dyDescent="0.25">
      <c r="Q1204">
        <v>1194</v>
      </c>
      <c r="R1204">
        <v>1237</v>
      </c>
    </row>
    <row r="1205" spans="17:18" x14ac:dyDescent="0.25">
      <c r="Q1205">
        <v>1195</v>
      </c>
      <c r="R1205">
        <v>1238</v>
      </c>
    </row>
    <row r="1206" spans="17:18" x14ac:dyDescent="0.25">
      <c r="Q1206">
        <v>1196</v>
      </c>
      <c r="R1206">
        <v>1239</v>
      </c>
    </row>
    <row r="1207" spans="17:18" x14ac:dyDescent="0.25">
      <c r="Q1207">
        <v>1197</v>
      </c>
      <c r="R1207">
        <v>1240</v>
      </c>
    </row>
    <row r="1208" spans="17:18" x14ac:dyDescent="0.25">
      <c r="Q1208">
        <v>1198</v>
      </c>
      <c r="R1208">
        <v>1241</v>
      </c>
    </row>
    <row r="1209" spans="17:18" x14ac:dyDescent="0.25">
      <c r="Q1209">
        <v>1199</v>
      </c>
      <c r="R1209">
        <v>1242</v>
      </c>
    </row>
    <row r="1210" spans="17:18" x14ac:dyDescent="0.25">
      <c r="Q1210">
        <v>1200</v>
      </c>
      <c r="R1210">
        <v>1243</v>
      </c>
    </row>
    <row r="1211" spans="17:18" x14ac:dyDescent="0.25">
      <c r="Q1211">
        <v>1201</v>
      </c>
      <c r="R1211">
        <v>1245</v>
      </c>
    </row>
    <row r="1212" spans="17:18" x14ac:dyDescent="0.25">
      <c r="Q1212">
        <v>1202</v>
      </c>
      <c r="R1212">
        <v>1246</v>
      </c>
    </row>
    <row r="1213" spans="17:18" x14ac:dyDescent="0.25">
      <c r="Q1213">
        <v>1203</v>
      </c>
      <c r="R1213">
        <v>1247</v>
      </c>
    </row>
    <row r="1214" spans="17:18" x14ac:dyDescent="0.25">
      <c r="Q1214">
        <v>1204</v>
      </c>
      <c r="R1214">
        <v>1248</v>
      </c>
    </row>
    <row r="1215" spans="17:18" x14ac:dyDescent="0.25">
      <c r="Q1215">
        <v>1205</v>
      </c>
      <c r="R1215">
        <v>1249</v>
      </c>
    </row>
    <row r="1216" spans="17:18" x14ac:dyDescent="0.25">
      <c r="Q1216">
        <v>1206</v>
      </c>
      <c r="R1216">
        <v>1250</v>
      </c>
    </row>
    <row r="1217" spans="17:18" x14ac:dyDescent="0.25">
      <c r="Q1217">
        <v>1207</v>
      </c>
      <c r="R1217">
        <v>1251</v>
      </c>
    </row>
    <row r="1218" spans="17:18" x14ac:dyDescent="0.25">
      <c r="Q1218">
        <v>1208</v>
      </c>
      <c r="R1218">
        <v>1252</v>
      </c>
    </row>
    <row r="1219" spans="17:18" x14ac:dyDescent="0.25">
      <c r="Q1219">
        <v>1209</v>
      </c>
      <c r="R1219">
        <v>1253</v>
      </c>
    </row>
    <row r="1220" spans="17:18" x14ac:dyDescent="0.25">
      <c r="Q1220">
        <v>1210</v>
      </c>
      <c r="R1220">
        <v>1254</v>
      </c>
    </row>
    <row r="1221" spans="17:18" x14ac:dyDescent="0.25">
      <c r="Q1221">
        <v>1211</v>
      </c>
      <c r="R1221">
        <v>1255</v>
      </c>
    </row>
    <row r="1222" spans="17:18" x14ac:dyDescent="0.25">
      <c r="Q1222">
        <v>1212</v>
      </c>
      <c r="R1222">
        <v>1256</v>
      </c>
    </row>
    <row r="1223" spans="17:18" x14ac:dyDescent="0.25">
      <c r="Q1223">
        <v>1213</v>
      </c>
      <c r="R1223">
        <v>1257</v>
      </c>
    </row>
    <row r="1224" spans="17:18" x14ac:dyDescent="0.25">
      <c r="Q1224">
        <v>1214</v>
      </c>
      <c r="R1224">
        <v>1258</v>
      </c>
    </row>
    <row r="1225" spans="17:18" x14ac:dyDescent="0.25">
      <c r="Q1225">
        <v>1215</v>
      </c>
      <c r="R1225">
        <v>1259</v>
      </c>
    </row>
    <row r="1226" spans="17:18" x14ac:dyDescent="0.25">
      <c r="Q1226">
        <v>1216</v>
      </c>
      <c r="R1226">
        <v>1260</v>
      </c>
    </row>
    <row r="1227" spans="17:18" x14ac:dyDescent="0.25">
      <c r="Q1227">
        <v>1217</v>
      </c>
      <c r="R1227">
        <v>1261</v>
      </c>
    </row>
    <row r="1228" spans="17:18" x14ac:dyDescent="0.25">
      <c r="Q1228">
        <v>1218</v>
      </c>
      <c r="R1228">
        <v>1262</v>
      </c>
    </row>
    <row r="1229" spans="17:18" x14ac:dyDescent="0.25">
      <c r="Q1229">
        <v>1219</v>
      </c>
      <c r="R1229">
        <v>1263</v>
      </c>
    </row>
    <row r="1230" spans="17:18" x14ac:dyDescent="0.25">
      <c r="Q1230">
        <v>1220</v>
      </c>
      <c r="R1230">
        <v>1264</v>
      </c>
    </row>
    <row r="1231" spans="17:18" x14ac:dyDescent="0.25">
      <c r="Q1231">
        <v>1221</v>
      </c>
      <c r="R1231">
        <v>1265</v>
      </c>
    </row>
    <row r="1232" spans="17:18" x14ac:dyDescent="0.25">
      <c r="Q1232">
        <v>1222</v>
      </c>
      <c r="R1232">
        <v>1266</v>
      </c>
    </row>
    <row r="1233" spans="17:18" x14ac:dyDescent="0.25">
      <c r="Q1233">
        <v>1223</v>
      </c>
      <c r="R1233">
        <v>1267</v>
      </c>
    </row>
    <row r="1234" spans="17:18" x14ac:dyDescent="0.25">
      <c r="Q1234">
        <v>1224</v>
      </c>
      <c r="R1234">
        <v>1268</v>
      </c>
    </row>
    <row r="1235" spans="17:18" x14ac:dyDescent="0.25">
      <c r="Q1235">
        <v>1225</v>
      </c>
      <c r="R1235">
        <v>1269</v>
      </c>
    </row>
    <row r="1236" spans="17:18" x14ac:dyDescent="0.25">
      <c r="Q1236">
        <v>1226</v>
      </c>
      <c r="R1236">
        <v>1270</v>
      </c>
    </row>
    <row r="1237" spans="17:18" x14ac:dyDescent="0.25">
      <c r="Q1237">
        <v>1227</v>
      </c>
      <c r="R1237">
        <v>1271</v>
      </c>
    </row>
    <row r="1238" spans="17:18" x14ac:dyDescent="0.25">
      <c r="Q1238">
        <v>1228</v>
      </c>
      <c r="R1238">
        <v>1272</v>
      </c>
    </row>
    <row r="1239" spans="17:18" x14ac:dyDescent="0.25">
      <c r="Q1239">
        <v>1229</v>
      </c>
      <c r="R1239">
        <v>1273</v>
      </c>
    </row>
    <row r="1240" spans="17:18" x14ac:dyDescent="0.25">
      <c r="Q1240">
        <v>1230</v>
      </c>
      <c r="R1240">
        <v>1274</v>
      </c>
    </row>
    <row r="1241" spans="17:18" x14ac:dyDescent="0.25">
      <c r="Q1241">
        <v>1231</v>
      </c>
      <c r="R1241">
        <v>1275</v>
      </c>
    </row>
    <row r="1242" spans="17:18" x14ac:dyDescent="0.25">
      <c r="Q1242">
        <v>1232</v>
      </c>
      <c r="R1242">
        <v>1276</v>
      </c>
    </row>
    <row r="1243" spans="17:18" x14ac:dyDescent="0.25">
      <c r="Q1243">
        <v>1233</v>
      </c>
      <c r="R1243">
        <v>1277</v>
      </c>
    </row>
    <row r="1244" spans="17:18" x14ac:dyDescent="0.25">
      <c r="Q1244">
        <v>1234</v>
      </c>
      <c r="R1244">
        <v>1278</v>
      </c>
    </row>
    <row r="1245" spans="17:18" x14ac:dyDescent="0.25">
      <c r="Q1245">
        <v>1235</v>
      </c>
      <c r="R1245">
        <v>1279</v>
      </c>
    </row>
    <row r="1246" spans="17:18" x14ac:dyDescent="0.25">
      <c r="Q1246">
        <v>1236</v>
      </c>
      <c r="R1246">
        <v>1280</v>
      </c>
    </row>
    <row r="1247" spans="17:18" x14ac:dyDescent="0.25">
      <c r="Q1247">
        <v>1237</v>
      </c>
      <c r="R1247">
        <v>1281</v>
      </c>
    </row>
    <row r="1248" spans="17:18" x14ac:dyDescent="0.25">
      <c r="Q1248">
        <v>1238</v>
      </c>
      <c r="R1248">
        <v>1282</v>
      </c>
    </row>
    <row r="1249" spans="17:18" x14ac:dyDescent="0.25">
      <c r="Q1249">
        <v>1239</v>
      </c>
      <c r="R1249">
        <v>1283</v>
      </c>
    </row>
    <row r="1250" spans="17:18" x14ac:dyDescent="0.25">
      <c r="Q1250">
        <v>1240</v>
      </c>
      <c r="R1250">
        <v>1284</v>
      </c>
    </row>
    <row r="1251" spans="17:18" x14ac:dyDescent="0.25">
      <c r="Q1251">
        <v>1241</v>
      </c>
      <c r="R1251">
        <v>1285</v>
      </c>
    </row>
    <row r="1252" spans="17:18" x14ac:dyDescent="0.25">
      <c r="Q1252">
        <v>1242</v>
      </c>
      <c r="R1252">
        <v>1286</v>
      </c>
    </row>
    <row r="1253" spans="17:18" x14ac:dyDescent="0.25">
      <c r="Q1253">
        <v>1243</v>
      </c>
      <c r="R1253">
        <v>1287</v>
      </c>
    </row>
    <row r="1254" spans="17:18" x14ac:dyDescent="0.25">
      <c r="Q1254">
        <v>1244</v>
      </c>
      <c r="R1254">
        <v>1288</v>
      </c>
    </row>
    <row r="1255" spans="17:18" x14ac:dyDescent="0.25">
      <c r="Q1255">
        <v>1245</v>
      </c>
      <c r="R1255">
        <v>1289</v>
      </c>
    </row>
    <row r="1256" spans="17:18" x14ac:dyDescent="0.25">
      <c r="Q1256">
        <v>1246</v>
      </c>
      <c r="R1256">
        <v>1290</v>
      </c>
    </row>
    <row r="1257" spans="17:18" x14ac:dyDescent="0.25">
      <c r="Q1257">
        <v>1247</v>
      </c>
      <c r="R1257">
        <v>1291</v>
      </c>
    </row>
    <row r="1258" spans="17:18" x14ac:dyDescent="0.25">
      <c r="Q1258">
        <v>1248</v>
      </c>
      <c r="R1258">
        <v>1292</v>
      </c>
    </row>
    <row r="1259" spans="17:18" x14ac:dyDescent="0.25">
      <c r="Q1259">
        <v>1249</v>
      </c>
      <c r="R1259">
        <v>1293</v>
      </c>
    </row>
    <row r="1260" spans="17:18" x14ac:dyDescent="0.25">
      <c r="Q1260">
        <v>1250</v>
      </c>
      <c r="R1260">
        <v>1294</v>
      </c>
    </row>
    <row r="1261" spans="17:18" x14ac:dyDescent="0.25">
      <c r="Q1261">
        <v>1251</v>
      </c>
      <c r="R1261">
        <v>1295</v>
      </c>
    </row>
    <row r="1262" spans="17:18" x14ac:dyDescent="0.25">
      <c r="Q1262">
        <v>1252</v>
      </c>
      <c r="R1262">
        <v>1296</v>
      </c>
    </row>
    <row r="1263" spans="17:18" x14ac:dyDescent="0.25">
      <c r="Q1263">
        <v>1253</v>
      </c>
      <c r="R1263">
        <v>1297</v>
      </c>
    </row>
    <row r="1264" spans="17:18" x14ac:dyDescent="0.25">
      <c r="Q1264">
        <v>1254</v>
      </c>
      <c r="R1264">
        <v>1298</v>
      </c>
    </row>
    <row r="1265" spans="17:18" x14ac:dyDescent="0.25">
      <c r="Q1265">
        <v>1255</v>
      </c>
      <c r="R1265">
        <v>1300</v>
      </c>
    </row>
    <row r="1266" spans="17:18" x14ac:dyDescent="0.25">
      <c r="Q1266">
        <v>1256</v>
      </c>
      <c r="R1266">
        <v>1301</v>
      </c>
    </row>
    <row r="1267" spans="17:18" x14ac:dyDescent="0.25">
      <c r="Q1267">
        <v>1257</v>
      </c>
      <c r="R1267">
        <v>1302</v>
      </c>
    </row>
    <row r="1268" spans="17:18" x14ac:dyDescent="0.25">
      <c r="Q1268">
        <v>1258</v>
      </c>
      <c r="R1268">
        <v>1303</v>
      </c>
    </row>
    <row r="1269" spans="17:18" x14ac:dyDescent="0.25">
      <c r="Q1269">
        <v>1259</v>
      </c>
      <c r="R1269">
        <v>1304</v>
      </c>
    </row>
    <row r="1270" spans="17:18" x14ac:dyDescent="0.25">
      <c r="Q1270">
        <v>1260</v>
      </c>
      <c r="R1270">
        <v>1305</v>
      </c>
    </row>
    <row r="1271" spans="17:18" x14ac:dyDescent="0.25">
      <c r="Q1271">
        <v>1261</v>
      </c>
      <c r="R1271">
        <v>1306</v>
      </c>
    </row>
    <row r="1272" spans="17:18" x14ac:dyDescent="0.25">
      <c r="Q1272">
        <v>1262</v>
      </c>
      <c r="R1272">
        <v>1307</v>
      </c>
    </row>
    <row r="1273" spans="17:18" x14ac:dyDescent="0.25">
      <c r="Q1273">
        <v>1263</v>
      </c>
      <c r="R1273">
        <v>1308</v>
      </c>
    </row>
    <row r="1274" spans="17:18" x14ac:dyDescent="0.25">
      <c r="Q1274">
        <v>1264</v>
      </c>
      <c r="R1274">
        <v>1309</v>
      </c>
    </row>
    <row r="1275" spans="17:18" x14ac:dyDescent="0.25">
      <c r="Q1275">
        <v>1265</v>
      </c>
      <c r="R1275">
        <v>1310</v>
      </c>
    </row>
    <row r="1276" spans="17:18" x14ac:dyDescent="0.25">
      <c r="Q1276">
        <v>1266</v>
      </c>
      <c r="R1276">
        <v>1311</v>
      </c>
    </row>
    <row r="1277" spans="17:18" x14ac:dyDescent="0.25">
      <c r="Q1277">
        <v>1267</v>
      </c>
      <c r="R1277">
        <v>1312</v>
      </c>
    </row>
    <row r="1278" spans="17:18" x14ac:dyDescent="0.25">
      <c r="Q1278">
        <v>1268</v>
      </c>
      <c r="R1278">
        <v>1313</v>
      </c>
    </row>
    <row r="1279" spans="17:18" x14ac:dyDescent="0.25">
      <c r="Q1279">
        <v>1269</v>
      </c>
      <c r="R1279">
        <v>1314</v>
      </c>
    </row>
    <row r="1280" spans="17:18" x14ac:dyDescent="0.25">
      <c r="Q1280">
        <v>1270</v>
      </c>
      <c r="R1280">
        <v>1315</v>
      </c>
    </row>
    <row r="1281" spans="17:18" x14ac:dyDescent="0.25">
      <c r="Q1281">
        <v>1271</v>
      </c>
      <c r="R1281">
        <v>1316</v>
      </c>
    </row>
    <row r="1282" spans="17:18" x14ac:dyDescent="0.25">
      <c r="Q1282">
        <v>1272</v>
      </c>
      <c r="R1282">
        <v>1317</v>
      </c>
    </row>
    <row r="1283" spans="17:18" x14ac:dyDescent="0.25">
      <c r="Q1283">
        <v>1273</v>
      </c>
      <c r="R1283">
        <v>1318</v>
      </c>
    </row>
    <row r="1284" spans="17:18" x14ac:dyDescent="0.25">
      <c r="Q1284">
        <v>1274</v>
      </c>
      <c r="R1284">
        <v>1319</v>
      </c>
    </row>
    <row r="1285" spans="17:18" x14ac:dyDescent="0.25">
      <c r="Q1285">
        <v>1275</v>
      </c>
      <c r="R1285">
        <v>1320</v>
      </c>
    </row>
    <row r="1286" spans="17:18" x14ac:dyDescent="0.25">
      <c r="Q1286">
        <v>1276</v>
      </c>
      <c r="R1286">
        <v>1321</v>
      </c>
    </row>
    <row r="1287" spans="17:18" x14ac:dyDescent="0.25">
      <c r="Q1287">
        <v>1277</v>
      </c>
      <c r="R1287">
        <v>1322</v>
      </c>
    </row>
    <row r="1288" spans="17:18" x14ac:dyDescent="0.25">
      <c r="Q1288">
        <v>1278</v>
      </c>
      <c r="R1288">
        <v>1323</v>
      </c>
    </row>
    <row r="1289" spans="17:18" x14ac:dyDescent="0.25">
      <c r="Q1289">
        <v>1279</v>
      </c>
      <c r="R1289">
        <v>1324</v>
      </c>
    </row>
    <row r="1290" spans="17:18" x14ac:dyDescent="0.25">
      <c r="Q1290">
        <v>1280</v>
      </c>
      <c r="R1290">
        <v>1325</v>
      </c>
    </row>
    <row r="1291" spans="17:18" x14ac:dyDescent="0.25">
      <c r="Q1291">
        <v>1281</v>
      </c>
      <c r="R1291">
        <v>1326</v>
      </c>
    </row>
    <row r="1292" spans="17:18" x14ac:dyDescent="0.25">
      <c r="Q1292">
        <v>1282</v>
      </c>
      <c r="R1292">
        <v>1327</v>
      </c>
    </row>
    <row r="1293" spans="17:18" x14ac:dyDescent="0.25">
      <c r="Q1293">
        <v>1283</v>
      </c>
      <c r="R1293">
        <v>1328</v>
      </c>
    </row>
    <row r="1294" spans="17:18" x14ac:dyDescent="0.25">
      <c r="Q1294">
        <v>1284</v>
      </c>
      <c r="R1294">
        <v>1329</v>
      </c>
    </row>
    <row r="1295" spans="17:18" x14ac:dyDescent="0.25">
      <c r="Q1295">
        <v>1285</v>
      </c>
      <c r="R1295">
        <v>1330</v>
      </c>
    </row>
    <row r="1296" spans="17:18" x14ac:dyDescent="0.25">
      <c r="Q1296">
        <v>1286</v>
      </c>
      <c r="R1296">
        <v>1331</v>
      </c>
    </row>
    <row r="1297" spans="17:18" x14ac:dyDescent="0.25">
      <c r="Q1297">
        <v>1287</v>
      </c>
      <c r="R1297">
        <v>1332</v>
      </c>
    </row>
    <row r="1298" spans="17:18" x14ac:dyDescent="0.25">
      <c r="Q1298">
        <v>1288</v>
      </c>
      <c r="R1298">
        <v>1333</v>
      </c>
    </row>
    <row r="1299" spans="17:18" x14ac:dyDescent="0.25">
      <c r="Q1299">
        <v>1289</v>
      </c>
      <c r="R1299">
        <v>1334</v>
      </c>
    </row>
    <row r="1300" spans="17:18" x14ac:dyDescent="0.25">
      <c r="Q1300">
        <v>1290</v>
      </c>
      <c r="R1300">
        <v>1335</v>
      </c>
    </row>
    <row r="1301" spans="17:18" x14ac:dyDescent="0.25">
      <c r="Q1301">
        <v>1291</v>
      </c>
      <c r="R1301">
        <v>1336</v>
      </c>
    </row>
    <row r="1302" spans="17:18" x14ac:dyDescent="0.25">
      <c r="Q1302">
        <v>1292</v>
      </c>
      <c r="R1302">
        <v>1337</v>
      </c>
    </row>
    <row r="1303" spans="17:18" x14ac:dyDescent="0.25">
      <c r="Q1303">
        <v>1293</v>
      </c>
      <c r="R1303">
        <v>1338</v>
      </c>
    </row>
    <row r="1304" spans="17:18" x14ac:dyDescent="0.25">
      <c r="Q1304">
        <v>1294</v>
      </c>
      <c r="R1304">
        <v>1339</v>
      </c>
    </row>
    <row r="1305" spans="17:18" x14ac:dyDescent="0.25">
      <c r="Q1305">
        <v>1295</v>
      </c>
      <c r="R1305">
        <v>1340</v>
      </c>
    </row>
    <row r="1306" spans="17:18" x14ac:dyDescent="0.25">
      <c r="Q1306">
        <v>1296</v>
      </c>
      <c r="R1306">
        <v>1341</v>
      </c>
    </row>
    <row r="1307" spans="17:18" x14ac:dyDescent="0.25">
      <c r="Q1307">
        <v>1297</v>
      </c>
      <c r="R1307">
        <v>1342</v>
      </c>
    </row>
    <row r="1308" spans="17:18" x14ac:dyDescent="0.25">
      <c r="Q1308">
        <v>1298</v>
      </c>
      <c r="R1308">
        <v>1343</v>
      </c>
    </row>
    <row r="1309" spans="17:18" x14ac:dyDescent="0.25">
      <c r="Q1309">
        <v>1299</v>
      </c>
      <c r="R1309">
        <v>1344</v>
      </c>
    </row>
    <row r="1310" spans="17:18" x14ac:dyDescent="0.25">
      <c r="Q1310">
        <v>1300</v>
      </c>
      <c r="R1310">
        <v>1345</v>
      </c>
    </row>
    <row r="1311" spans="17:18" x14ac:dyDescent="0.25">
      <c r="Q1311">
        <v>1301</v>
      </c>
      <c r="R1311">
        <v>1346</v>
      </c>
    </row>
    <row r="1312" spans="17:18" x14ac:dyDescent="0.25">
      <c r="Q1312">
        <v>1302</v>
      </c>
      <c r="R1312">
        <v>1347</v>
      </c>
    </row>
    <row r="1313" spans="17:18" x14ac:dyDescent="0.25">
      <c r="Q1313">
        <v>1303</v>
      </c>
      <c r="R1313">
        <v>1348</v>
      </c>
    </row>
    <row r="1314" spans="17:18" x14ac:dyDescent="0.25">
      <c r="Q1314">
        <v>1304</v>
      </c>
      <c r="R1314">
        <v>1349</v>
      </c>
    </row>
    <row r="1315" spans="17:18" x14ac:dyDescent="0.25">
      <c r="Q1315">
        <v>1305</v>
      </c>
      <c r="R1315">
        <v>1350</v>
      </c>
    </row>
    <row r="1316" spans="17:18" x14ac:dyDescent="0.25">
      <c r="Q1316">
        <v>1306</v>
      </c>
      <c r="R1316">
        <v>1351</v>
      </c>
    </row>
    <row r="1317" spans="17:18" x14ac:dyDescent="0.25">
      <c r="Q1317">
        <v>1307</v>
      </c>
      <c r="R1317">
        <v>1352</v>
      </c>
    </row>
    <row r="1318" spans="17:18" x14ac:dyDescent="0.25">
      <c r="Q1318">
        <v>1308</v>
      </c>
      <c r="R1318">
        <v>1353</v>
      </c>
    </row>
    <row r="1319" spans="17:18" x14ac:dyDescent="0.25">
      <c r="Q1319">
        <v>1309</v>
      </c>
      <c r="R1319">
        <v>1354</v>
      </c>
    </row>
    <row r="1320" spans="17:18" x14ac:dyDescent="0.25">
      <c r="Q1320">
        <v>1310</v>
      </c>
      <c r="R1320">
        <v>1355</v>
      </c>
    </row>
    <row r="1321" spans="17:18" x14ac:dyDescent="0.25">
      <c r="Q1321">
        <v>1311</v>
      </c>
      <c r="R1321">
        <v>1357</v>
      </c>
    </row>
    <row r="1322" spans="17:18" x14ac:dyDescent="0.25">
      <c r="Q1322">
        <v>1312</v>
      </c>
      <c r="R1322">
        <v>1358</v>
      </c>
    </row>
    <row r="1323" spans="17:18" x14ac:dyDescent="0.25">
      <c r="Q1323">
        <v>1313</v>
      </c>
      <c r="R1323">
        <v>1359</v>
      </c>
    </row>
    <row r="1324" spans="17:18" x14ac:dyDescent="0.25">
      <c r="Q1324">
        <v>1314</v>
      </c>
      <c r="R1324">
        <v>1360</v>
      </c>
    </row>
    <row r="1325" spans="17:18" x14ac:dyDescent="0.25">
      <c r="Q1325">
        <v>1315</v>
      </c>
      <c r="R1325">
        <v>1361</v>
      </c>
    </row>
    <row r="1326" spans="17:18" x14ac:dyDescent="0.25">
      <c r="Q1326">
        <v>1316</v>
      </c>
      <c r="R1326">
        <v>1362</v>
      </c>
    </row>
    <row r="1327" spans="17:18" x14ac:dyDescent="0.25">
      <c r="Q1327">
        <v>1317</v>
      </c>
      <c r="R1327">
        <v>1363</v>
      </c>
    </row>
    <row r="1328" spans="17:18" x14ac:dyDescent="0.25">
      <c r="Q1328">
        <v>1318</v>
      </c>
      <c r="R1328">
        <v>1364</v>
      </c>
    </row>
    <row r="1329" spans="17:18" x14ac:dyDescent="0.25">
      <c r="Q1329">
        <v>1319</v>
      </c>
      <c r="R1329">
        <v>1365</v>
      </c>
    </row>
    <row r="1330" spans="17:18" x14ac:dyDescent="0.25">
      <c r="Q1330">
        <v>1320</v>
      </c>
      <c r="R1330">
        <v>1366</v>
      </c>
    </row>
    <row r="1331" spans="17:18" x14ac:dyDescent="0.25">
      <c r="Q1331">
        <v>1321</v>
      </c>
      <c r="R1331">
        <v>1367</v>
      </c>
    </row>
    <row r="1332" spans="17:18" x14ac:dyDescent="0.25">
      <c r="Q1332">
        <v>1322</v>
      </c>
      <c r="R1332">
        <v>1368</v>
      </c>
    </row>
    <row r="1333" spans="17:18" x14ac:dyDescent="0.25">
      <c r="Q1333">
        <v>1323</v>
      </c>
      <c r="R1333">
        <v>1369</v>
      </c>
    </row>
    <row r="1334" spans="17:18" x14ac:dyDescent="0.25">
      <c r="Q1334">
        <v>1324</v>
      </c>
      <c r="R1334">
        <v>1370</v>
      </c>
    </row>
    <row r="1335" spans="17:18" x14ac:dyDescent="0.25">
      <c r="Q1335">
        <v>1325</v>
      </c>
      <c r="R1335">
        <v>1371</v>
      </c>
    </row>
    <row r="1336" spans="17:18" x14ac:dyDescent="0.25">
      <c r="Q1336">
        <v>1326</v>
      </c>
      <c r="R1336">
        <v>1372</v>
      </c>
    </row>
    <row r="1337" spans="17:18" x14ac:dyDescent="0.25">
      <c r="Q1337">
        <v>1327</v>
      </c>
      <c r="R1337">
        <v>1373</v>
      </c>
    </row>
    <row r="1338" spans="17:18" x14ac:dyDescent="0.25">
      <c r="Q1338">
        <v>1328</v>
      </c>
      <c r="R1338">
        <v>1374</v>
      </c>
    </row>
    <row r="1339" spans="17:18" x14ac:dyDescent="0.25">
      <c r="Q1339">
        <v>1329</v>
      </c>
      <c r="R1339">
        <v>1375</v>
      </c>
    </row>
    <row r="1340" spans="17:18" x14ac:dyDescent="0.25">
      <c r="Q1340">
        <v>1330</v>
      </c>
      <c r="R1340">
        <v>1376</v>
      </c>
    </row>
    <row r="1341" spans="17:18" x14ac:dyDescent="0.25">
      <c r="Q1341">
        <v>1331</v>
      </c>
      <c r="R1341">
        <v>1377</v>
      </c>
    </row>
    <row r="1342" spans="17:18" x14ac:dyDescent="0.25">
      <c r="Q1342">
        <v>1332</v>
      </c>
      <c r="R1342">
        <v>1378</v>
      </c>
    </row>
    <row r="1343" spans="17:18" x14ac:dyDescent="0.25">
      <c r="Q1343">
        <v>1333</v>
      </c>
      <c r="R1343">
        <v>1379</v>
      </c>
    </row>
    <row r="1344" spans="17:18" x14ac:dyDescent="0.25">
      <c r="Q1344">
        <v>1334</v>
      </c>
      <c r="R1344">
        <v>1380</v>
      </c>
    </row>
    <row r="1345" spans="17:18" x14ac:dyDescent="0.25">
      <c r="Q1345">
        <v>1335</v>
      </c>
      <c r="R1345">
        <v>1381</v>
      </c>
    </row>
    <row r="1346" spans="17:18" x14ac:dyDescent="0.25">
      <c r="Q1346">
        <v>1336</v>
      </c>
      <c r="R1346">
        <v>1382</v>
      </c>
    </row>
    <row r="1347" spans="17:18" x14ac:dyDescent="0.25">
      <c r="Q1347">
        <v>1337</v>
      </c>
      <c r="R1347">
        <v>1383</v>
      </c>
    </row>
    <row r="1348" spans="17:18" x14ac:dyDescent="0.25">
      <c r="Q1348">
        <v>1338</v>
      </c>
      <c r="R1348">
        <v>1384</v>
      </c>
    </row>
    <row r="1349" spans="17:18" x14ac:dyDescent="0.25">
      <c r="Q1349">
        <v>1339</v>
      </c>
      <c r="R1349">
        <v>1385</v>
      </c>
    </row>
    <row r="1350" spans="17:18" x14ac:dyDescent="0.25">
      <c r="Q1350">
        <v>1340</v>
      </c>
      <c r="R1350">
        <v>1386</v>
      </c>
    </row>
    <row r="1351" spans="17:18" x14ac:dyDescent="0.25">
      <c r="Q1351">
        <v>1341</v>
      </c>
      <c r="R1351">
        <v>1387</v>
      </c>
    </row>
    <row r="1352" spans="17:18" x14ac:dyDescent="0.25">
      <c r="Q1352">
        <v>1342</v>
      </c>
      <c r="R1352">
        <v>1388</v>
      </c>
    </row>
    <row r="1353" spans="17:18" x14ac:dyDescent="0.25">
      <c r="Q1353">
        <v>1343</v>
      </c>
      <c r="R1353">
        <v>1389</v>
      </c>
    </row>
    <row r="1354" spans="17:18" x14ac:dyDescent="0.25">
      <c r="Q1354">
        <v>1344</v>
      </c>
      <c r="R1354">
        <v>1390</v>
      </c>
    </row>
    <row r="1355" spans="17:18" x14ac:dyDescent="0.25">
      <c r="Q1355">
        <v>1345</v>
      </c>
      <c r="R1355">
        <v>1391</v>
      </c>
    </row>
    <row r="1356" spans="17:18" x14ac:dyDescent="0.25">
      <c r="Q1356">
        <v>1346</v>
      </c>
      <c r="R1356">
        <v>1392</v>
      </c>
    </row>
    <row r="1357" spans="17:18" x14ac:dyDescent="0.25">
      <c r="Q1357">
        <v>1347</v>
      </c>
      <c r="R1357">
        <v>1393</v>
      </c>
    </row>
    <row r="1358" spans="17:18" x14ac:dyDescent="0.25">
      <c r="Q1358">
        <v>1348</v>
      </c>
      <c r="R1358">
        <v>1394</v>
      </c>
    </row>
    <row r="1359" spans="17:18" x14ac:dyDescent="0.25">
      <c r="Q1359">
        <v>1349</v>
      </c>
      <c r="R1359">
        <v>1395</v>
      </c>
    </row>
    <row r="1360" spans="17:18" x14ac:dyDescent="0.25">
      <c r="Q1360">
        <v>1350</v>
      </c>
      <c r="R1360">
        <v>1396</v>
      </c>
    </row>
    <row r="1361" spans="17:18" x14ac:dyDescent="0.25">
      <c r="Q1361">
        <v>1351</v>
      </c>
      <c r="R1361">
        <v>1397</v>
      </c>
    </row>
    <row r="1362" spans="17:18" x14ac:dyDescent="0.25">
      <c r="Q1362">
        <v>1352</v>
      </c>
      <c r="R1362">
        <v>1398</v>
      </c>
    </row>
    <row r="1363" spans="17:18" x14ac:dyDescent="0.25">
      <c r="Q1363">
        <v>1353</v>
      </c>
      <c r="R1363">
        <v>1399</v>
      </c>
    </row>
    <row r="1364" spans="17:18" x14ac:dyDescent="0.25">
      <c r="Q1364">
        <v>1354</v>
      </c>
      <c r="R1364">
        <v>1400</v>
      </c>
    </row>
    <row r="1365" spans="17:18" x14ac:dyDescent="0.25">
      <c r="Q1365">
        <v>1355</v>
      </c>
      <c r="R1365">
        <v>1401</v>
      </c>
    </row>
    <row r="1366" spans="17:18" x14ac:dyDescent="0.25">
      <c r="Q1366">
        <v>1356</v>
      </c>
      <c r="R1366">
        <v>1402</v>
      </c>
    </row>
    <row r="1367" spans="17:18" x14ac:dyDescent="0.25">
      <c r="Q1367">
        <v>1357</v>
      </c>
      <c r="R1367">
        <v>1403</v>
      </c>
    </row>
    <row r="1368" spans="17:18" x14ac:dyDescent="0.25">
      <c r="Q1368">
        <v>1358</v>
      </c>
      <c r="R1368">
        <v>1404</v>
      </c>
    </row>
    <row r="1369" spans="17:18" x14ac:dyDescent="0.25">
      <c r="Q1369">
        <v>1359</v>
      </c>
      <c r="R1369">
        <v>1405</v>
      </c>
    </row>
    <row r="1370" spans="17:18" x14ac:dyDescent="0.25">
      <c r="Q1370">
        <v>1360</v>
      </c>
      <c r="R1370">
        <v>1406</v>
      </c>
    </row>
    <row r="1371" spans="17:18" x14ac:dyDescent="0.25">
      <c r="Q1371">
        <v>1361</v>
      </c>
      <c r="R1371">
        <v>1407</v>
      </c>
    </row>
    <row r="1372" spans="17:18" x14ac:dyDescent="0.25">
      <c r="Q1372">
        <v>1362</v>
      </c>
      <c r="R1372">
        <v>1408</v>
      </c>
    </row>
    <row r="1373" spans="17:18" x14ac:dyDescent="0.25">
      <c r="Q1373">
        <v>1363</v>
      </c>
      <c r="R1373">
        <v>1409</v>
      </c>
    </row>
    <row r="1374" spans="17:18" x14ac:dyDescent="0.25">
      <c r="Q1374">
        <v>1364</v>
      </c>
      <c r="R1374">
        <v>1410</v>
      </c>
    </row>
    <row r="1375" spans="17:18" x14ac:dyDescent="0.25">
      <c r="Q1375">
        <v>1365</v>
      </c>
      <c r="R1375">
        <v>1411</v>
      </c>
    </row>
    <row r="1376" spans="17:18" x14ac:dyDescent="0.25">
      <c r="Q1376">
        <v>1366</v>
      </c>
      <c r="R1376">
        <v>1412</v>
      </c>
    </row>
    <row r="1377" spans="17:18" x14ac:dyDescent="0.25">
      <c r="Q1377">
        <v>1367</v>
      </c>
      <c r="R1377">
        <v>1413</v>
      </c>
    </row>
    <row r="1378" spans="17:18" x14ac:dyDescent="0.25">
      <c r="Q1378">
        <v>1368</v>
      </c>
      <c r="R1378">
        <v>1415</v>
      </c>
    </row>
    <row r="1379" spans="17:18" x14ac:dyDescent="0.25">
      <c r="Q1379">
        <v>1369</v>
      </c>
      <c r="R1379">
        <v>1416</v>
      </c>
    </row>
    <row r="1380" spans="17:18" x14ac:dyDescent="0.25">
      <c r="Q1380">
        <v>1370</v>
      </c>
      <c r="R1380">
        <v>1417</v>
      </c>
    </row>
    <row r="1381" spans="17:18" x14ac:dyDescent="0.25">
      <c r="Q1381">
        <v>1371</v>
      </c>
      <c r="R1381">
        <v>1418</v>
      </c>
    </row>
    <row r="1382" spans="17:18" x14ac:dyDescent="0.25">
      <c r="Q1382">
        <v>1372</v>
      </c>
      <c r="R1382">
        <v>1419</v>
      </c>
    </row>
    <row r="1383" spans="17:18" x14ac:dyDescent="0.25">
      <c r="Q1383">
        <v>1373</v>
      </c>
      <c r="R1383">
        <v>1420</v>
      </c>
    </row>
    <row r="1384" spans="17:18" x14ac:dyDescent="0.25">
      <c r="Q1384">
        <v>1374</v>
      </c>
      <c r="R1384">
        <v>1421</v>
      </c>
    </row>
    <row r="1385" spans="17:18" x14ac:dyDescent="0.25">
      <c r="Q1385">
        <v>1375</v>
      </c>
      <c r="R1385">
        <v>1422</v>
      </c>
    </row>
    <row r="1386" spans="17:18" x14ac:dyDescent="0.25">
      <c r="Q1386">
        <v>1376</v>
      </c>
      <c r="R1386">
        <v>1423</v>
      </c>
    </row>
    <row r="1387" spans="17:18" x14ac:dyDescent="0.25">
      <c r="Q1387">
        <v>1377</v>
      </c>
      <c r="R1387">
        <v>1424</v>
      </c>
    </row>
    <row r="1388" spans="17:18" x14ac:dyDescent="0.25">
      <c r="Q1388">
        <v>1378</v>
      </c>
      <c r="R1388">
        <v>1425</v>
      </c>
    </row>
    <row r="1389" spans="17:18" x14ac:dyDescent="0.25">
      <c r="Q1389">
        <v>1379</v>
      </c>
      <c r="R1389">
        <v>1426</v>
      </c>
    </row>
    <row r="1390" spans="17:18" x14ac:dyDescent="0.25">
      <c r="Q1390">
        <v>1380</v>
      </c>
      <c r="R1390">
        <v>1427</v>
      </c>
    </row>
    <row r="1391" spans="17:18" x14ac:dyDescent="0.25">
      <c r="Q1391">
        <v>1381</v>
      </c>
      <c r="R1391">
        <v>1428</v>
      </c>
    </row>
    <row r="1392" spans="17:18" x14ac:dyDescent="0.25">
      <c r="Q1392">
        <v>1382</v>
      </c>
      <c r="R1392">
        <v>1429</v>
      </c>
    </row>
    <row r="1393" spans="17:18" x14ac:dyDescent="0.25">
      <c r="Q1393">
        <v>1383</v>
      </c>
      <c r="R1393">
        <v>1430</v>
      </c>
    </row>
    <row r="1394" spans="17:18" x14ac:dyDescent="0.25">
      <c r="Q1394">
        <v>1384</v>
      </c>
      <c r="R1394">
        <v>1431</v>
      </c>
    </row>
    <row r="1395" spans="17:18" x14ac:dyDescent="0.25">
      <c r="Q1395">
        <v>1385</v>
      </c>
      <c r="R1395">
        <v>1432</v>
      </c>
    </row>
    <row r="1396" spans="17:18" x14ac:dyDescent="0.25">
      <c r="Q1396">
        <v>1386</v>
      </c>
      <c r="R1396">
        <v>1433</v>
      </c>
    </row>
    <row r="1397" spans="17:18" x14ac:dyDescent="0.25">
      <c r="Q1397">
        <v>1387</v>
      </c>
      <c r="R1397">
        <v>1434</v>
      </c>
    </row>
    <row r="1398" spans="17:18" x14ac:dyDescent="0.25">
      <c r="Q1398">
        <v>1388</v>
      </c>
      <c r="R1398">
        <v>1435</v>
      </c>
    </row>
    <row r="1399" spans="17:18" x14ac:dyDescent="0.25">
      <c r="Q1399">
        <v>1389</v>
      </c>
      <c r="R1399">
        <v>1436</v>
      </c>
    </row>
    <row r="1400" spans="17:18" x14ac:dyDescent="0.25">
      <c r="Q1400">
        <v>1390</v>
      </c>
      <c r="R1400">
        <v>1437</v>
      </c>
    </row>
    <row r="1401" spans="17:18" x14ac:dyDescent="0.25">
      <c r="Q1401">
        <v>1391</v>
      </c>
      <c r="R1401">
        <v>1438</v>
      </c>
    </row>
    <row r="1402" spans="17:18" x14ac:dyDescent="0.25">
      <c r="Q1402">
        <v>1392</v>
      </c>
      <c r="R1402">
        <v>1439</v>
      </c>
    </row>
    <row r="1403" spans="17:18" x14ac:dyDescent="0.25">
      <c r="Q1403">
        <v>1393</v>
      </c>
      <c r="R1403">
        <v>1440</v>
      </c>
    </row>
    <row r="1404" spans="17:18" x14ac:dyDescent="0.25">
      <c r="Q1404">
        <v>1394</v>
      </c>
      <c r="R1404">
        <v>1441</v>
      </c>
    </row>
    <row r="1405" spans="17:18" x14ac:dyDescent="0.25">
      <c r="Q1405">
        <v>1395</v>
      </c>
      <c r="R1405">
        <v>1442</v>
      </c>
    </row>
    <row r="1406" spans="17:18" x14ac:dyDescent="0.25">
      <c r="Q1406">
        <v>1396</v>
      </c>
      <c r="R1406">
        <v>1443</v>
      </c>
    </row>
    <row r="1407" spans="17:18" x14ac:dyDescent="0.25">
      <c r="Q1407">
        <v>1397</v>
      </c>
      <c r="R1407">
        <v>1444</v>
      </c>
    </row>
    <row r="1408" spans="17:18" x14ac:dyDescent="0.25">
      <c r="Q1408">
        <v>1398</v>
      </c>
      <c r="R1408">
        <v>1445</v>
      </c>
    </row>
    <row r="1409" spans="17:18" x14ac:dyDescent="0.25">
      <c r="Q1409">
        <v>1399</v>
      </c>
      <c r="R1409">
        <v>1446</v>
      </c>
    </row>
    <row r="1410" spans="17:18" x14ac:dyDescent="0.25">
      <c r="Q1410">
        <v>1400</v>
      </c>
      <c r="R1410">
        <v>1447</v>
      </c>
    </row>
    <row r="1411" spans="17:18" x14ac:dyDescent="0.25">
      <c r="Q1411">
        <v>1401</v>
      </c>
      <c r="R1411">
        <v>1448</v>
      </c>
    </row>
    <row r="1412" spans="17:18" x14ac:dyDescent="0.25">
      <c r="Q1412">
        <v>1402</v>
      </c>
      <c r="R1412">
        <v>1449</v>
      </c>
    </row>
    <row r="1413" spans="17:18" x14ac:dyDescent="0.25">
      <c r="Q1413">
        <v>1403</v>
      </c>
      <c r="R1413">
        <v>1450</v>
      </c>
    </row>
    <row r="1414" spans="17:18" x14ac:dyDescent="0.25">
      <c r="Q1414">
        <v>1404</v>
      </c>
      <c r="R1414">
        <v>1451</v>
      </c>
    </row>
    <row r="1415" spans="17:18" x14ac:dyDescent="0.25">
      <c r="Q1415">
        <v>1405</v>
      </c>
      <c r="R1415">
        <v>1452</v>
      </c>
    </row>
    <row r="1416" spans="17:18" x14ac:dyDescent="0.25">
      <c r="Q1416">
        <v>1406</v>
      </c>
      <c r="R1416">
        <v>1453</v>
      </c>
    </row>
    <row r="1417" spans="17:18" x14ac:dyDescent="0.25">
      <c r="Q1417">
        <v>1407</v>
      </c>
      <c r="R1417">
        <v>1454</v>
      </c>
    </row>
    <row r="1418" spans="17:18" x14ac:dyDescent="0.25">
      <c r="Q1418">
        <v>1408</v>
      </c>
      <c r="R1418">
        <v>1455</v>
      </c>
    </row>
    <row r="1419" spans="17:18" x14ac:dyDescent="0.25">
      <c r="Q1419">
        <v>1409</v>
      </c>
      <c r="R1419">
        <v>1456</v>
      </c>
    </row>
    <row r="1420" spans="17:18" x14ac:dyDescent="0.25">
      <c r="Q1420">
        <v>1410</v>
      </c>
      <c r="R1420">
        <v>1457</v>
      </c>
    </row>
    <row r="1421" spans="17:18" x14ac:dyDescent="0.25">
      <c r="Q1421">
        <v>1411</v>
      </c>
      <c r="R1421">
        <v>1458</v>
      </c>
    </row>
    <row r="1422" spans="17:18" x14ac:dyDescent="0.25">
      <c r="Q1422">
        <v>1412</v>
      </c>
      <c r="R1422">
        <v>1459</v>
      </c>
    </row>
    <row r="1423" spans="17:18" x14ac:dyDescent="0.25">
      <c r="Q1423">
        <v>1413</v>
      </c>
      <c r="R1423">
        <v>1460</v>
      </c>
    </row>
    <row r="1424" spans="17:18" x14ac:dyDescent="0.25">
      <c r="Q1424">
        <v>1414</v>
      </c>
      <c r="R1424">
        <v>1461</v>
      </c>
    </row>
    <row r="1425" spans="17:18" x14ac:dyDescent="0.25">
      <c r="Q1425">
        <v>1415</v>
      </c>
      <c r="R1425">
        <v>1462</v>
      </c>
    </row>
    <row r="1426" spans="17:18" x14ac:dyDescent="0.25">
      <c r="Q1426">
        <v>1416</v>
      </c>
      <c r="R1426">
        <v>1463</v>
      </c>
    </row>
    <row r="1427" spans="17:18" x14ac:dyDescent="0.25">
      <c r="Q1427">
        <v>1417</v>
      </c>
      <c r="R1427">
        <v>1464</v>
      </c>
    </row>
    <row r="1428" spans="17:18" x14ac:dyDescent="0.25">
      <c r="Q1428">
        <v>1418</v>
      </c>
      <c r="R1428">
        <v>1465</v>
      </c>
    </row>
    <row r="1429" spans="17:18" x14ac:dyDescent="0.25">
      <c r="Q1429">
        <v>1419</v>
      </c>
      <c r="R1429">
        <v>1466</v>
      </c>
    </row>
    <row r="1430" spans="17:18" x14ac:dyDescent="0.25">
      <c r="Q1430">
        <v>1420</v>
      </c>
      <c r="R1430">
        <v>1467</v>
      </c>
    </row>
    <row r="1431" spans="17:18" x14ac:dyDescent="0.25">
      <c r="Q1431">
        <v>1421</v>
      </c>
      <c r="R1431">
        <v>1468</v>
      </c>
    </row>
    <row r="1432" spans="17:18" x14ac:dyDescent="0.25">
      <c r="Q1432">
        <v>1422</v>
      </c>
      <c r="R1432">
        <v>1469</v>
      </c>
    </row>
    <row r="1433" spans="17:18" x14ac:dyDescent="0.25">
      <c r="Q1433">
        <v>1423</v>
      </c>
      <c r="R1433">
        <v>1470</v>
      </c>
    </row>
    <row r="1434" spans="17:18" x14ac:dyDescent="0.25">
      <c r="Q1434">
        <v>1424</v>
      </c>
      <c r="R1434">
        <v>1471</v>
      </c>
    </row>
    <row r="1435" spans="17:18" x14ac:dyDescent="0.25">
      <c r="Q1435">
        <v>1425</v>
      </c>
      <c r="R1435">
        <v>1472</v>
      </c>
    </row>
    <row r="1436" spans="17:18" x14ac:dyDescent="0.25">
      <c r="Q1436">
        <v>1426</v>
      </c>
      <c r="R1436">
        <v>1473</v>
      </c>
    </row>
    <row r="1437" spans="17:18" x14ac:dyDescent="0.25">
      <c r="Q1437">
        <v>1427</v>
      </c>
      <c r="R1437">
        <v>1475</v>
      </c>
    </row>
    <row r="1438" spans="17:18" x14ac:dyDescent="0.25">
      <c r="Q1438">
        <v>1428</v>
      </c>
      <c r="R1438">
        <v>1476</v>
      </c>
    </row>
    <row r="1439" spans="17:18" x14ac:dyDescent="0.25">
      <c r="Q1439">
        <v>1429</v>
      </c>
      <c r="R1439">
        <v>1477</v>
      </c>
    </row>
    <row r="1440" spans="17:18" x14ac:dyDescent="0.25">
      <c r="Q1440">
        <v>1430</v>
      </c>
      <c r="R1440">
        <v>1478</v>
      </c>
    </row>
    <row r="1441" spans="17:18" x14ac:dyDescent="0.25">
      <c r="Q1441">
        <v>1431</v>
      </c>
      <c r="R1441">
        <v>1479</v>
      </c>
    </row>
    <row r="1442" spans="17:18" x14ac:dyDescent="0.25">
      <c r="Q1442">
        <v>1432</v>
      </c>
      <c r="R1442">
        <v>1480</v>
      </c>
    </row>
    <row r="1443" spans="17:18" x14ac:dyDescent="0.25">
      <c r="Q1443">
        <v>1433</v>
      </c>
      <c r="R1443">
        <v>1481</v>
      </c>
    </row>
    <row r="1444" spans="17:18" x14ac:dyDescent="0.25">
      <c r="Q1444">
        <v>1434</v>
      </c>
      <c r="R1444">
        <v>1482</v>
      </c>
    </row>
    <row r="1445" spans="17:18" x14ac:dyDescent="0.25">
      <c r="Q1445">
        <v>1435</v>
      </c>
      <c r="R1445">
        <v>1483</v>
      </c>
    </row>
    <row r="1446" spans="17:18" x14ac:dyDescent="0.25">
      <c r="Q1446">
        <v>1436</v>
      </c>
      <c r="R1446">
        <v>1484</v>
      </c>
    </row>
    <row r="1447" spans="17:18" x14ac:dyDescent="0.25">
      <c r="Q1447">
        <v>1437</v>
      </c>
      <c r="R1447">
        <v>1485</v>
      </c>
    </row>
    <row r="1448" spans="17:18" x14ac:dyDescent="0.25">
      <c r="Q1448">
        <v>1438</v>
      </c>
      <c r="R1448">
        <v>1486</v>
      </c>
    </row>
    <row r="1449" spans="17:18" x14ac:dyDescent="0.25">
      <c r="Q1449">
        <v>1439</v>
      </c>
      <c r="R1449">
        <v>1487</v>
      </c>
    </row>
    <row r="1450" spans="17:18" x14ac:dyDescent="0.25">
      <c r="Q1450">
        <v>1440</v>
      </c>
      <c r="R1450">
        <v>1488</v>
      </c>
    </row>
    <row r="1451" spans="17:18" x14ac:dyDescent="0.25">
      <c r="Q1451">
        <v>1441</v>
      </c>
      <c r="R1451">
        <v>1489</v>
      </c>
    </row>
    <row r="1452" spans="17:18" x14ac:dyDescent="0.25">
      <c r="Q1452">
        <v>1442</v>
      </c>
      <c r="R1452">
        <v>1490</v>
      </c>
    </row>
    <row r="1453" spans="17:18" x14ac:dyDescent="0.25">
      <c r="Q1453">
        <v>1443</v>
      </c>
      <c r="R1453">
        <v>1491</v>
      </c>
    </row>
    <row r="1454" spans="17:18" x14ac:dyDescent="0.25">
      <c r="Q1454">
        <v>1444</v>
      </c>
      <c r="R1454">
        <v>1492</v>
      </c>
    </row>
    <row r="1455" spans="17:18" x14ac:dyDescent="0.25">
      <c r="Q1455">
        <v>1445</v>
      </c>
      <c r="R1455">
        <v>1493</v>
      </c>
    </row>
    <row r="1456" spans="17:18" x14ac:dyDescent="0.25">
      <c r="Q1456">
        <v>1446</v>
      </c>
      <c r="R1456">
        <v>1494</v>
      </c>
    </row>
    <row r="1457" spans="17:18" x14ac:dyDescent="0.25">
      <c r="Q1457">
        <v>1447</v>
      </c>
      <c r="R1457">
        <v>1495</v>
      </c>
    </row>
    <row r="1458" spans="17:18" x14ac:dyDescent="0.25">
      <c r="Q1458">
        <v>1448</v>
      </c>
      <c r="R1458">
        <v>1496</v>
      </c>
    </row>
    <row r="1459" spans="17:18" x14ac:dyDescent="0.25">
      <c r="Q1459">
        <v>1449</v>
      </c>
      <c r="R1459">
        <v>1497</v>
      </c>
    </row>
    <row r="1460" spans="17:18" x14ac:dyDescent="0.25">
      <c r="Q1460">
        <v>1450</v>
      </c>
      <c r="R1460">
        <v>1498</v>
      </c>
    </row>
    <row r="1461" spans="17:18" x14ac:dyDescent="0.25">
      <c r="Q1461">
        <v>1451</v>
      </c>
      <c r="R1461">
        <v>1499</v>
      </c>
    </row>
    <row r="1462" spans="17:18" x14ac:dyDescent="0.25">
      <c r="Q1462">
        <v>1452</v>
      </c>
      <c r="R1462">
        <v>1500</v>
      </c>
    </row>
    <row r="1463" spans="17:18" x14ac:dyDescent="0.25">
      <c r="Q1463">
        <v>1453</v>
      </c>
      <c r="R1463">
        <v>1501</v>
      </c>
    </row>
    <row r="1464" spans="17:18" x14ac:dyDescent="0.25">
      <c r="Q1464">
        <v>1454</v>
      </c>
      <c r="R1464">
        <v>1502</v>
      </c>
    </row>
    <row r="1465" spans="17:18" x14ac:dyDescent="0.25">
      <c r="Q1465">
        <v>1455</v>
      </c>
      <c r="R1465">
        <v>1503</v>
      </c>
    </row>
    <row r="1466" spans="17:18" x14ac:dyDescent="0.25">
      <c r="Q1466">
        <v>1456</v>
      </c>
      <c r="R1466">
        <v>1504</v>
      </c>
    </row>
    <row r="1467" spans="17:18" x14ac:dyDescent="0.25">
      <c r="Q1467">
        <v>1457</v>
      </c>
      <c r="R1467">
        <v>1505</v>
      </c>
    </row>
    <row r="1468" spans="17:18" x14ac:dyDescent="0.25">
      <c r="Q1468">
        <v>1458</v>
      </c>
      <c r="R1468">
        <v>1506</v>
      </c>
    </row>
    <row r="1469" spans="17:18" x14ac:dyDescent="0.25">
      <c r="Q1469">
        <v>1459</v>
      </c>
      <c r="R1469">
        <v>1507</v>
      </c>
    </row>
    <row r="1470" spans="17:18" x14ac:dyDescent="0.25">
      <c r="Q1470">
        <v>1460</v>
      </c>
      <c r="R1470">
        <v>1508</v>
      </c>
    </row>
    <row r="1471" spans="17:18" x14ac:dyDescent="0.25">
      <c r="Q1471">
        <v>1461</v>
      </c>
      <c r="R1471">
        <v>1509</v>
      </c>
    </row>
    <row r="1472" spans="17:18" x14ac:dyDescent="0.25">
      <c r="Q1472">
        <v>1462</v>
      </c>
      <c r="R1472">
        <v>1510</v>
      </c>
    </row>
    <row r="1473" spans="17:18" x14ac:dyDescent="0.25">
      <c r="Q1473">
        <v>1463</v>
      </c>
      <c r="R1473">
        <v>1511</v>
      </c>
    </row>
    <row r="1474" spans="17:18" x14ac:dyDescent="0.25">
      <c r="Q1474">
        <v>1464</v>
      </c>
      <c r="R1474">
        <v>1512</v>
      </c>
    </row>
    <row r="1475" spans="17:18" x14ac:dyDescent="0.25">
      <c r="Q1475">
        <v>1465</v>
      </c>
      <c r="R1475">
        <v>1513</v>
      </c>
    </row>
    <row r="1476" spans="17:18" x14ac:dyDescent="0.25">
      <c r="Q1476">
        <v>1466</v>
      </c>
      <c r="R1476">
        <v>1514</v>
      </c>
    </row>
    <row r="1477" spans="17:18" x14ac:dyDescent="0.25">
      <c r="Q1477">
        <v>1467</v>
      </c>
      <c r="R1477">
        <v>1515</v>
      </c>
    </row>
    <row r="1478" spans="17:18" x14ac:dyDescent="0.25">
      <c r="Q1478">
        <v>1468</v>
      </c>
      <c r="R1478">
        <v>1516</v>
      </c>
    </row>
    <row r="1479" spans="17:18" x14ac:dyDescent="0.25">
      <c r="Q1479">
        <v>1469</v>
      </c>
      <c r="R1479">
        <v>1517</v>
      </c>
    </row>
    <row r="1480" spans="17:18" x14ac:dyDescent="0.25">
      <c r="Q1480">
        <v>1470</v>
      </c>
      <c r="R1480">
        <v>1518</v>
      </c>
    </row>
    <row r="1481" spans="17:18" x14ac:dyDescent="0.25">
      <c r="Q1481">
        <v>1471</v>
      </c>
      <c r="R1481">
        <v>1519</v>
      </c>
    </row>
    <row r="1482" spans="17:18" x14ac:dyDescent="0.25">
      <c r="Q1482">
        <v>1472</v>
      </c>
      <c r="R1482">
        <v>1520</v>
      </c>
    </row>
    <row r="1483" spans="17:18" x14ac:dyDescent="0.25">
      <c r="Q1483">
        <v>1473</v>
      </c>
      <c r="R1483">
        <v>1521</v>
      </c>
    </row>
    <row r="1484" spans="17:18" x14ac:dyDescent="0.25">
      <c r="Q1484">
        <v>1474</v>
      </c>
      <c r="R1484">
        <v>1522</v>
      </c>
    </row>
    <row r="1485" spans="17:18" x14ac:dyDescent="0.25">
      <c r="Q1485">
        <v>1475</v>
      </c>
      <c r="R1485">
        <v>1523</v>
      </c>
    </row>
    <row r="1486" spans="17:18" x14ac:dyDescent="0.25">
      <c r="Q1486">
        <v>1476</v>
      </c>
      <c r="R1486">
        <v>1524</v>
      </c>
    </row>
    <row r="1487" spans="17:18" x14ac:dyDescent="0.25">
      <c r="Q1487">
        <v>1477</v>
      </c>
      <c r="R1487">
        <v>1525</v>
      </c>
    </row>
    <row r="1488" spans="17:18" x14ac:dyDescent="0.25">
      <c r="Q1488">
        <v>1478</v>
      </c>
      <c r="R1488">
        <v>1526</v>
      </c>
    </row>
    <row r="1489" spans="17:18" x14ac:dyDescent="0.25">
      <c r="Q1489">
        <v>1479</v>
      </c>
      <c r="R1489">
        <v>1527</v>
      </c>
    </row>
    <row r="1490" spans="17:18" x14ac:dyDescent="0.25">
      <c r="Q1490">
        <v>1480</v>
      </c>
      <c r="R1490">
        <v>1528</v>
      </c>
    </row>
    <row r="1491" spans="17:18" x14ac:dyDescent="0.25">
      <c r="Q1491">
        <v>1481</v>
      </c>
      <c r="R1491">
        <v>1529</v>
      </c>
    </row>
    <row r="1492" spans="17:18" x14ac:dyDescent="0.25">
      <c r="Q1492">
        <v>1482</v>
      </c>
      <c r="R1492">
        <v>1530</v>
      </c>
    </row>
    <row r="1493" spans="17:18" x14ac:dyDescent="0.25">
      <c r="Q1493">
        <v>1483</v>
      </c>
      <c r="R1493">
        <v>1531</v>
      </c>
    </row>
    <row r="1494" spans="17:18" x14ac:dyDescent="0.25">
      <c r="Q1494">
        <v>1484</v>
      </c>
      <c r="R1494">
        <v>1532</v>
      </c>
    </row>
    <row r="1495" spans="17:18" x14ac:dyDescent="0.25">
      <c r="Q1495">
        <v>1485</v>
      </c>
      <c r="R1495">
        <v>1533</v>
      </c>
    </row>
    <row r="1496" spans="17:18" x14ac:dyDescent="0.25">
      <c r="Q1496">
        <v>1486</v>
      </c>
      <c r="R1496">
        <v>1535</v>
      </c>
    </row>
    <row r="1497" spans="17:18" x14ac:dyDescent="0.25">
      <c r="Q1497">
        <v>1487</v>
      </c>
      <c r="R1497">
        <v>1536</v>
      </c>
    </row>
    <row r="1498" spans="17:18" x14ac:dyDescent="0.25">
      <c r="Q1498">
        <v>1488</v>
      </c>
      <c r="R1498">
        <v>1537</v>
      </c>
    </row>
    <row r="1499" spans="17:18" x14ac:dyDescent="0.25">
      <c r="Q1499">
        <v>1489</v>
      </c>
      <c r="R1499">
        <v>1538</v>
      </c>
    </row>
    <row r="1500" spans="17:18" x14ac:dyDescent="0.25">
      <c r="Q1500">
        <v>1490</v>
      </c>
      <c r="R1500">
        <v>1539</v>
      </c>
    </row>
    <row r="1501" spans="17:18" x14ac:dyDescent="0.25">
      <c r="Q1501">
        <v>1491</v>
      </c>
      <c r="R1501">
        <v>1540</v>
      </c>
    </row>
    <row r="1502" spans="17:18" x14ac:dyDescent="0.25">
      <c r="Q1502">
        <v>1492</v>
      </c>
      <c r="R1502">
        <v>1541</v>
      </c>
    </row>
    <row r="1503" spans="17:18" x14ac:dyDescent="0.25">
      <c r="Q1503">
        <v>1493</v>
      </c>
      <c r="R1503">
        <v>1542</v>
      </c>
    </row>
    <row r="1504" spans="17:18" x14ac:dyDescent="0.25">
      <c r="Q1504">
        <v>1494</v>
      </c>
      <c r="R1504">
        <v>1543</v>
      </c>
    </row>
    <row r="1505" spans="17:18" x14ac:dyDescent="0.25">
      <c r="Q1505">
        <v>1495</v>
      </c>
      <c r="R1505">
        <v>1544</v>
      </c>
    </row>
    <row r="1506" spans="17:18" x14ac:dyDescent="0.25">
      <c r="Q1506">
        <v>1496</v>
      </c>
      <c r="R1506">
        <v>1545</v>
      </c>
    </row>
    <row r="1507" spans="17:18" x14ac:dyDescent="0.25">
      <c r="Q1507">
        <v>1497</v>
      </c>
      <c r="R1507">
        <v>1546</v>
      </c>
    </row>
    <row r="1508" spans="17:18" x14ac:dyDescent="0.25">
      <c r="Q1508">
        <v>1498</v>
      </c>
      <c r="R1508">
        <v>1547</v>
      </c>
    </row>
    <row r="1509" spans="17:18" x14ac:dyDescent="0.25">
      <c r="Q1509">
        <v>1499</v>
      </c>
      <c r="R1509">
        <v>1548</v>
      </c>
    </row>
    <row r="1510" spans="17:18" x14ac:dyDescent="0.25">
      <c r="Q1510">
        <v>1500</v>
      </c>
      <c r="R1510">
        <v>1549</v>
      </c>
    </row>
    <row r="1511" spans="17:18" x14ac:dyDescent="0.25">
      <c r="Q1511">
        <v>1501</v>
      </c>
      <c r="R1511">
        <v>1550</v>
      </c>
    </row>
    <row r="1512" spans="17:18" x14ac:dyDescent="0.25">
      <c r="Q1512">
        <v>1502</v>
      </c>
      <c r="R1512">
        <v>1551</v>
      </c>
    </row>
    <row r="1513" spans="17:18" x14ac:dyDescent="0.25">
      <c r="Q1513">
        <v>1503</v>
      </c>
      <c r="R1513">
        <v>1552</v>
      </c>
    </row>
    <row r="1514" spans="17:18" x14ac:dyDescent="0.25">
      <c r="Q1514">
        <v>1504</v>
      </c>
      <c r="R1514">
        <v>1553</v>
      </c>
    </row>
    <row r="1515" spans="17:18" x14ac:dyDescent="0.25">
      <c r="Q1515">
        <v>1505</v>
      </c>
      <c r="R1515">
        <v>1554</v>
      </c>
    </row>
    <row r="1516" spans="17:18" x14ac:dyDescent="0.25">
      <c r="Q1516">
        <v>1506</v>
      </c>
      <c r="R1516">
        <v>1555</v>
      </c>
    </row>
    <row r="1517" spans="17:18" x14ac:dyDescent="0.25">
      <c r="Q1517">
        <v>1507</v>
      </c>
      <c r="R1517">
        <v>1556</v>
      </c>
    </row>
    <row r="1518" spans="17:18" x14ac:dyDescent="0.25">
      <c r="Q1518">
        <v>1508</v>
      </c>
      <c r="R1518">
        <v>1557</v>
      </c>
    </row>
    <row r="1519" spans="17:18" x14ac:dyDescent="0.25">
      <c r="Q1519">
        <v>1509</v>
      </c>
      <c r="R1519">
        <v>1558</v>
      </c>
    </row>
    <row r="1520" spans="17:18" x14ac:dyDescent="0.25">
      <c r="Q1520">
        <v>1510</v>
      </c>
      <c r="R1520">
        <v>1559</v>
      </c>
    </row>
    <row r="1521" spans="17:18" x14ac:dyDescent="0.25">
      <c r="Q1521">
        <v>1511</v>
      </c>
      <c r="R1521">
        <v>1560</v>
      </c>
    </row>
    <row r="1522" spans="17:18" x14ac:dyDescent="0.25">
      <c r="Q1522">
        <v>1512</v>
      </c>
      <c r="R1522">
        <v>1561</v>
      </c>
    </row>
    <row r="1523" spans="17:18" x14ac:dyDescent="0.25">
      <c r="Q1523">
        <v>1513</v>
      </c>
      <c r="R1523">
        <v>1562</v>
      </c>
    </row>
    <row r="1524" spans="17:18" x14ac:dyDescent="0.25">
      <c r="Q1524">
        <v>1514</v>
      </c>
      <c r="R1524">
        <v>1563</v>
      </c>
    </row>
    <row r="1525" spans="17:18" x14ac:dyDescent="0.25">
      <c r="Q1525">
        <v>1515</v>
      </c>
      <c r="R1525">
        <v>1564</v>
      </c>
    </row>
    <row r="1526" spans="17:18" x14ac:dyDescent="0.25">
      <c r="Q1526">
        <v>1516</v>
      </c>
      <c r="R1526">
        <v>1565</v>
      </c>
    </row>
    <row r="1527" spans="17:18" x14ac:dyDescent="0.25">
      <c r="Q1527">
        <v>1517</v>
      </c>
      <c r="R1527">
        <v>1566</v>
      </c>
    </row>
    <row r="1528" spans="17:18" x14ac:dyDescent="0.25">
      <c r="Q1528">
        <v>1518</v>
      </c>
      <c r="R1528">
        <v>1567</v>
      </c>
    </row>
    <row r="1529" spans="17:18" x14ac:dyDescent="0.25">
      <c r="Q1529">
        <v>1519</v>
      </c>
      <c r="R1529">
        <v>1568</v>
      </c>
    </row>
    <row r="1530" spans="17:18" x14ac:dyDescent="0.25">
      <c r="Q1530">
        <v>1520</v>
      </c>
      <c r="R1530">
        <v>1569</v>
      </c>
    </row>
    <row r="1531" spans="17:18" x14ac:dyDescent="0.25">
      <c r="Q1531">
        <v>1521</v>
      </c>
      <c r="R1531">
        <v>1570</v>
      </c>
    </row>
    <row r="1532" spans="17:18" x14ac:dyDescent="0.25">
      <c r="Q1532">
        <v>1522</v>
      </c>
      <c r="R1532">
        <v>1571</v>
      </c>
    </row>
    <row r="1533" spans="17:18" x14ac:dyDescent="0.25">
      <c r="Q1533">
        <v>1523</v>
      </c>
      <c r="R1533">
        <v>1572</v>
      </c>
    </row>
    <row r="1534" spans="17:18" x14ac:dyDescent="0.25">
      <c r="Q1534">
        <v>1524</v>
      </c>
      <c r="R1534">
        <v>1573</v>
      </c>
    </row>
    <row r="1535" spans="17:18" x14ac:dyDescent="0.25">
      <c r="Q1535">
        <v>1525</v>
      </c>
      <c r="R1535">
        <v>1574</v>
      </c>
    </row>
    <row r="1536" spans="17:18" x14ac:dyDescent="0.25">
      <c r="Q1536">
        <v>1526</v>
      </c>
      <c r="R1536">
        <v>1575</v>
      </c>
    </row>
    <row r="1537" spans="17:18" x14ac:dyDescent="0.25">
      <c r="Q1537">
        <v>1527</v>
      </c>
      <c r="R1537">
        <v>1576</v>
      </c>
    </row>
    <row r="1538" spans="17:18" x14ac:dyDescent="0.25">
      <c r="Q1538">
        <v>1528</v>
      </c>
      <c r="R1538">
        <v>1577</v>
      </c>
    </row>
    <row r="1539" spans="17:18" x14ac:dyDescent="0.25">
      <c r="Q1539">
        <v>1529</v>
      </c>
      <c r="R1539">
        <v>1578</v>
      </c>
    </row>
    <row r="1540" spans="17:18" x14ac:dyDescent="0.25">
      <c r="Q1540">
        <v>1530</v>
      </c>
      <c r="R1540">
        <v>1579</v>
      </c>
    </row>
    <row r="1541" spans="17:18" x14ac:dyDescent="0.25">
      <c r="Q1541">
        <v>1531</v>
      </c>
      <c r="R1541">
        <v>1580</v>
      </c>
    </row>
    <row r="1542" spans="17:18" x14ac:dyDescent="0.25">
      <c r="Q1542">
        <v>1532</v>
      </c>
      <c r="R1542">
        <v>1581</v>
      </c>
    </row>
    <row r="1543" spans="17:18" x14ac:dyDescent="0.25">
      <c r="Q1543">
        <v>1533</v>
      </c>
      <c r="R1543">
        <v>1582</v>
      </c>
    </row>
    <row r="1544" spans="17:18" x14ac:dyDescent="0.25">
      <c r="Q1544">
        <v>1534</v>
      </c>
      <c r="R1544">
        <v>1583</v>
      </c>
    </row>
    <row r="1545" spans="17:18" x14ac:dyDescent="0.25">
      <c r="Q1545">
        <v>1535</v>
      </c>
      <c r="R1545">
        <v>1584</v>
      </c>
    </row>
    <row r="1546" spans="17:18" x14ac:dyDescent="0.25">
      <c r="Q1546">
        <v>1536</v>
      </c>
      <c r="R1546">
        <v>1585</v>
      </c>
    </row>
    <row r="1547" spans="17:18" x14ac:dyDescent="0.25">
      <c r="Q1547">
        <v>1537</v>
      </c>
      <c r="R1547">
        <v>1586</v>
      </c>
    </row>
    <row r="1548" spans="17:18" x14ac:dyDescent="0.25">
      <c r="Q1548">
        <v>1538</v>
      </c>
      <c r="R1548">
        <v>1587</v>
      </c>
    </row>
    <row r="1549" spans="17:18" x14ac:dyDescent="0.25">
      <c r="Q1549">
        <v>1539</v>
      </c>
      <c r="R1549">
        <v>1588</v>
      </c>
    </row>
    <row r="1550" spans="17:18" x14ac:dyDescent="0.25">
      <c r="Q1550">
        <v>1540</v>
      </c>
      <c r="R1550">
        <v>1589</v>
      </c>
    </row>
    <row r="1551" spans="17:18" x14ac:dyDescent="0.25">
      <c r="Q1551">
        <v>1541</v>
      </c>
      <c r="R1551">
        <v>1590</v>
      </c>
    </row>
    <row r="1552" spans="17:18" x14ac:dyDescent="0.25">
      <c r="Q1552">
        <v>1542</v>
      </c>
      <c r="R1552">
        <v>1591</v>
      </c>
    </row>
    <row r="1553" spans="17:18" x14ac:dyDescent="0.25">
      <c r="Q1553">
        <v>1543</v>
      </c>
      <c r="R1553">
        <v>1592</v>
      </c>
    </row>
    <row r="1554" spans="17:18" x14ac:dyDescent="0.25">
      <c r="Q1554">
        <v>1544</v>
      </c>
      <c r="R1554">
        <v>1593</v>
      </c>
    </row>
    <row r="1555" spans="17:18" x14ac:dyDescent="0.25">
      <c r="Q1555">
        <v>1545</v>
      </c>
      <c r="R1555">
        <v>1594</v>
      </c>
    </row>
    <row r="1556" spans="17:18" x14ac:dyDescent="0.25">
      <c r="Q1556">
        <v>1546</v>
      </c>
      <c r="R1556">
        <v>1595</v>
      </c>
    </row>
    <row r="1557" spans="17:18" x14ac:dyDescent="0.25">
      <c r="Q1557">
        <v>1547</v>
      </c>
      <c r="R1557">
        <v>1597</v>
      </c>
    </row>
    <row r="1558" spans="17:18" x14ac:dyDescent="0.25">
      <c r="Q1558">
        <v>1548</v>
      </c>
      <c r="R1558">
        <v>1598</v>
      </c>
    </row>
    <row r="1559" spans="17:18" x14ac:dyDescent="0.25">
      <c r="Q1559">
        <v>1549</v>
      </c>
      <c r="R1559">
        <v>1599</v>
      </c>
    </row>
    <row r="1560" spans="17:18" x14ac:dyDescent="0.25">
      <c r="Q1560">
        <v>1550</v>
      </c>
      <c r="R1560">
        <v>1599</v>
      </c>
    </row>
    <row r="1561" spans="17:18" x14ac:dyDescent="0.25">
      <c r="Q1561">
        <v>1551</v>
      </c>
      <c r="R1561">
        <v>1599</v>
      </c>
    </row>
    <row r="1562" spans="17:18" x14ac:dyDescent="0.25">
      <c r="Q1562">
        <v>1552</v>
      </c>
      <c r="R1562">
        <v>1599</v>
      </c>
    </row>
    <row r="1563" spans="17:18" x14ac:dyDescent="0.25">
      <c r="Q1563">
        <v>1553</v>
      </c>
      <c r="R1563">
        <v>1599</v>
      </c>
    </row>
    <row r="1564" spans="17:18" x14ac:dyDescent="0.25">
      <c r="Q1564">
        <v>1554</v>
      </c>
      <c r="R1564">
        <v>1599</v>
      </c>
    </row>
    <row r="1565" spans="17:18" x14ac:dyDescent="0.25">
      <c r="Q1565">
        <v>1555</v>
      </c>
      <c r="R1565">
        <v>1599</v>
      </c>
    </row>
    <row r="1566" spans="17:18" x14ac:dyDescent="0.25">
      <c r="Q1566">
        <v>1556</v>
      </c>
      <c r="R1566">
        <v>1599</v>
      </c>
    </row>
    <row r="1567" spans="17:18" x14ac:dyDescent="0.25">
      <c r="Q1567">
        <v>1557</v>
      </c>
      <c r="R1567">
        <v>1599</v>
      </c>
    </row>
    <row r="1568" spans="17:18" x14ac:dyDescent="0.25">
      <c r="Q1568">
        <v>1558</v>
      </c>
      <c r="R1568">
        <v>1599</v>
      </c>
    </row>
    <row r="1569" spans="17:18" x14ac:dyDescent="0.25">
      <c r="Q1569">
        <v>1559</v>
      </c>
      <c r="R1569">
        <v>1599</v>
      </c>
    </row>
    <row r="1570" spans="17:18" x14ac:dyDescent="0.25">
      <c r="Q1570">
        <v>1560</v>
      </c>
      <c r="R1570">
        <v>1599</v>
      </c>
    </row>
    <row r="1571" spans="17:18" x14ac:dyDescent="0.25">
      <c r="Q1571">
        <v>1561</v>
      </c>
      <c r="R1571">
        <v>1599</v>
      </c>
    </row>
    <row r="1572" spans="17:18" x14ac:dyDescent="0.25">
      <c r="Q1572">
        <v>1562</v>
      </c>
      <c r="R1572">
        <v>1599</v>
      </c>
    </row>
    <row r="1573" spans="17:18" x14ac:dyDescent="0.25">
      <c r="Q1573">
        <v>1563</v>
      </c>
      <c r="R1573">
        <v>1599</v>
      </c>
    </row>
    <row r="1574" spans="17:18" x14ac:dyDescent="0.25">
      <c r="Q1574">
        <v>1564</v>
      </c>
      <c r="R1574">
        <v>1599</v>
      </c>
    </row>
    <row r="1575" spans="17:18" x14ac:dyDescent="0.25">
      <c r="Q1575">
        <v>1565</v>
      </c>
      <c r="R1575">
        <v>1599</v>
      </c>
    </row>
    <row r="1576" spans="17:18" x14ac:dyDescent="0.25">
      <c r="Q1576">
        <v>1566</v>
      </c>
      <c r="R1576">
        <v>1599</v>
      </c>
    </row>
    <row r="1577" spans="17:18" x14ac:dyDescent="0.25">
      <c r="Q1577">
        <v>1567</v>
      </c>
      <c r="R1577">
        <v>1599</v>
      </c>
    </row>
    <row r="1578" spans="17:18" x14ac:dyDescent="0.25">
      <c r="Q1578">
        <v>1568</v>
      </c>
      <c r="R1578">
        <v>1599</v>
      </c>
    </row>
    <row r="1579" spans="17:18" x14ac:dyDescent="0.25">
      <c r="Q1579">
        <v>1569</v>
      </c>
      <c r="R1579">
        <v>1599</v>
      </c>
    </row>
    <row r="1580" spans="17:18" x14ac:dyDescent="0.25">
      <c r="Q1580">
        <v>1570</v>
      </c>
      <c r="R1580">
        <v>1599</v>
      </c>
    </row>
    <row r="1581" spans="17:18" x14ac:dyDescent="0.25">
      <c r="Q1581">
        <v>1571</v>
      </c>
      <c r="R1581">
        <v>1599</v>
      </c>
    </row>
    <row r="1582" spans="17:18" x14ac:dyDescent="0.25">
      <c r="Q1582">
        <v>1572</v>
      </c>
      <c r="R1582">
        <v>1599</v>
      </c>
    </row>
    <row r="1583" spans="17:18" x14ac:dyDescent="0.25">
      <c r="Q1583">
        <v>1573</v>
      </c>
      <c r="R1583">
        <v>1599</v>
      </c>
    </row>
    <row r="1584" spans="17:18" x14ac:dyDescent="0.25">
      <c r="Q1584">
        <v>1574</v>
      </c>
      <c r="R1584">
        <v>1599</v>
      </c>
    </row>
    <row r="1585" spans="17:18" x14ac:dyDescent="0.25">
      <c r="Q1585">
        <v>1575</v>
      </c>
      <c r="R1585">
        <v>1599</v>
      </c>
    </row>
    <row r="1586" spans="17:18" x14ac:dyDescent="0.25">
      <c r="Q1586">
        <v>1576</v>
      </c>
      <c r="R1586">
        <v>1599</v>
      </c>
    </row>
    <row r="1587" spans="17:18" x14ac:dyDescent="0.25">
      <c r="Q1587">
        <v>1577</v>
      </c>
      <c r="R1587">
        <v>1599</v>
      </c>
    </row>
    <row r="1588" spans="17:18" x14ac:dyDescent="0.25">
      <c r="Q1588">
        <v>1578</v>
      </c>
      <c r="R1588">
        <v>1599</v>
      </c>
    </row>
    <row r="1589" spans="17:18" x14ac:dyDescent="0.25">
      <c r="Q1589">
        <v>1579</v>
      </c>
      <c r="R1589">
        <v>1599</v>
      </c>
    </row>
    <row r="1590" spans="17:18" x14ac:dyDescent="0.25">
      <c r="Q1590">
        <v>1580</v>
      </c>
      <c r="R1590">
        <v>1599</v>
      </c>
    </row>
    <row r="1591" spans="17:18" x14ac:dyDescent="0.25">
      <c r="Q1591">
        <v>1581</v>
      </c>
      <c r="R1591">
        <v>1599</v>
      </c>
    </row>
    <row r="1592" spans="17:18" x14ac:dyDescent="0.25">
      <c r="Q1592">
        <v>1582</v>
      </c>
      <c r="R1592">
        <v>1599</v>
      </c>
    </row>
    <row r="1593" spans="17:18" x14ac:dyDescent="0.25">
      <c r="Q1593">
        <v>1583</v>
      </c>
      <c r="R1593">
        <v>1599</v>
      </c>
    </row>
    <row r="1594" spans="17:18" x14ac:dyDescent="0.25">
      <c r="Q1594">
        <v>1584</v>
      </c>
      <c r="R1594">
        <v>1599</v>
      </c>
    </row>
    <row r="1595" spans="17:18" x14ac:dyDescent="0.25">
      <c r="Q1595">
        <v>1585</v>
      </c>
      <c r="R1595">
        <v>1599</v>
      </c>
    </row>
    <row r="1596" spans="17:18" x14ac:dyDescent="0.25">
      <c r="Q1596">
        <v>1586</v>
      </c>
      <c r="R1596">
        <v>1599</v>
      </c>
    </row>
    <row r="1597" spans="17:18" x14ac:dyDescent="0.25">
      <c r="Q1597">
        <v>1587</v>
      </c>
      <c r="R1597">
        <v>1599</v>
      </c>
    </row>
    <row r="1598" spans="17:18" x14ac:dyDescent="0.25">
      <c r="Q1598">
        <v>1588</v>
      </c>
      <c r="R1598">
        <v>1599</v>
      </c>
    </row>
    <row r="1599" spans="17:18" x14ac:dyDescent="0.25">
      <c r="Q1599">
        <v>1589</v>
      </c>
      <c r="R1599">
        <v>1599</v>
      </c>
    </row>
    <row r="1600" spans="17:18" x14ac:dyDescent="0.25">
      <c r="Q1600">
        <v>1590</v>
      </c>
      <c r="R1600">
        <v>1599</v>
      </c>
    </row>
    <row r="1601" spans="17:18" x14ac:dyDescent="0.25">
      <c r="Q1601">
        <v>1591</v>
      </c>
      <c r="R1601">
        <v>1599</v>
      </c>
    </row>
    <row r="1602" spans="17:18" x14ac:dyDescent="0.25">
      <c r="Q1602">
        <v>1592</v>
      </c>
      <c r="R1602">
        <v>1599</v>
      </c>
    </row>
    <row r="1603" spans="17:18" x14ac:dyDescent="0.25">
      <c r="Q1603">
        <v>1593</v>
      </c>
      <c r="R1603">
        <v>1599</v>
      </c>
    </row>
    <row r="1604" spans="17:18" x14ac:dyDescent="0.25">
      <c r="Q1604">
        <v>1594</v>
      </c>
      <c r="R1604">
        <v>1599</v>
      </c>
    </row>
    <row r="1605" spans="17:18" x14ac:dyDescent="0.25">
      <c r="Q1605">
        <v>1595</v>
      </c>
      <c r="R1605">
        <v>1599</v>
      </c>
    </row>
    <row r="1606" spans="17:18" x14ac:dyDescent="0.25">
      <c r="Q1606">
        <v>1596</v>
      </c>
      <c r="R1606">
        <v>1599</v>
      </c>
    </row>
    <row r="1607" spans="17:18" x14ac:dyDescent="0.25">
      <c r="Q1607">
        <v>1597</v>
      </c>
      <c r="R1607">
        <v>1599</v>
      </c>
    </row>
    <row r="1608" spans="17:18" x14ac:dyDescent="0.25">
      <c r="Q1608">
        <v>1598</v>
      </c>
      <c r="R1608">
        <v>1599</v>
      </c>
    </row>
    <row r="1609" spans="17:18" x14ac:dyDescent="0.25">
      <c r="Q1609">
        <v>1599</v>
      </c>
      <c r="R1609">
        <v>1599</v>
      </c>
    </row>
    <row r="1610" spans="17:18" x14ac:dyDescent="0.25">
      <c r="Q1610">
        <v>1600</v>
      </c>
      <c r="R1610">
        <v>1599</v>
      </c>
    </row>
  </sheetData>
  <scenarios current="0">
    <scenario name="Cycle" count="1" user="Thompson, Curtis" comment="Created by Thompson, Curtis on 6/25/2025">
      <inputCells r="C11" val="280"/>
    </scenario>
  </scenarios>
  <mergeCells count="6">
    <mergeCell ref="A1:B1"/>
    <mergeCell ref="C1:O4"/>
    <mergeCell ref="C5:O8"/>
    <mergeCell ref="F34:H36"/>
    <mergeCell ref="I34:J36"/>
    <mergeCell ref="A5:B5"/>
  </mergeCells>
  <conditionalFormatting sqref="I34:J36">
    <cfRule type="cellIs" dxfId="30" priority="1" operator="equal">
      <formula>"NO"</formula>
    </cfRule>
    <cfRule type="cellIs" dxfId="29" priority="2" operator="equal">
      <formula>"YES"</formula>
    </cfRule>
  </conditionalFormatting>
  <pageMargins left="0.7" right="0.7" top="0.75" bottom="0.75" header="0.3" footer="0.3"/>
  <pageSetup scale="85" fitToHeight="0" orientation="landscape" r:id="rId1"/>
  <headerFooter>
    <oddHeader>&amp;C&amp;14One-Way Alternating Flow Feasibility</oddHeader>
    <oddFooter>&amp;R&amp;"-,Italic"&amp;10 7/16/2025
Version 1.0
C.Thompson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469C9-26BC-47A9-9BB1-D26324BDE524}">
  <dimension ref="A2:N47"/>
  <sheetViews>
    <sheetView view="pageLayout" topLeftCell="A15" zoomScale="145" zoomScaleNormal="90" zoomScalePageLayoutView="145" workbookViewId="0">
      <selection activeCell="H21" sqref="H21"/>
    </sheetView>
  </sheetViews>
  <sheetFormatPr defaultColWidth="8.85546875" defaultRowHeight="15" x14ac:dyDescent="0.25"/>
  <cols>
    <col min="1" max="1" width="3.7109375" customWidth="1"/>
    <col min="2" max="2" width="6.28515625" customWidth="1"/>
    <col min="4" max="4" width="3.28515625" customWidth="1"/>
    <col min="5" max="5" width="7.7109375" customWidth="1"/>
    <col min="7" max="7" width="3.28515625" customWidth="1"/>
    <col min="8" max="8" width="7.7109375" customWidth="1"/>
    <col min="10" max="10" width="3.28515625" customWidth="1"/>
    <col min="11" max="11" width="7.7109375" customWidth="1"/>
    <col min="13" max="13" width="7.7109375" customWidth="1"/>
    <col min="14" max="14" width="3.85546875" customWidth="1"/>
  </cols>
  <sheetData>
    <row r="2" spans="1:14" ht="14.45" customHeight="1" x14ac:dyDescent="0.25">
      <c r="A2" s="108" t="s">
        <v>66</v>
      </c>
      <c r="B2" s="108"/>
      <c r="C2" s="109" t="s">
        <v>110</v>
      </c>
      <c r="D2" s="109"/>
      <c r="E2" s="109"/>
      <c r="F2" s="109"/>
      <c r="G2" s="109"/>
      <c r="H2" s="109"/>
      <c r="I2" s="109"/>
      <c r="J2" s="109"/>
      <c r="K2" s="109"/>
      <c r="L2" s="109"/>
      <c r="M2" s="109"/>
      <c r="N2" s="109"/>
    </row>
    <row r="3" spans="1:14" x14ac:dyDescent="0.25">
      <c r="C3" s="109"/>
      <c r="D3" s="109"/>
      <c r="E3" s="109"/>
      <c r="F3" s="109"/>
      <c r="G3" s="109"/>
      <c r="H3" s="109"/>
      <c r="I3" s="109"/>
      <c r="J3" s="109"/>
      <c r="K3" s="109"/>
      <c r="L3" s="109"/>
      <c r="M3" s="109"/>
      <c r="N3" s="109"/>
    </row>
    <row r="4" spans="1:14" x14ac:dyDescent="0.25">
      <c r="C4" s="109"/>
      <c r="D4" s="109"/>
      <c r="E4" s="109"/>
      <c r="F4" s="109"/>
      <c r="G4" s="109"/>
      <c r="H4" s="109"/>
      <c r="I4" s="109"/>
      <c r="J4" s="109"/>
      <c r="K4" s="109"/>
      <c r="L4" s="109"/>
      <c r="M4" s="109"/>
      <c r="N4" s="109"/>
    </row>
    <row r="5" spans="1:14" x14ac:dyDescent="0.25">
      <c r="C5" s="109"/>
      <c r="D5" s="109"/>
      <c r="E5" s="109"/>
      <c r="F5" s="109"/>
      <c r="G5" s="109"/>
      <c r="H5" s="109"/>
      <c r="I5" s="109"/>
      <c r="J5" s="109"/>
      <c r="K5" s="109"/>
      <c r="L5" s="109"/>
      <c r="M5" s="109"/>
      <c r="N5" s="109"/>
    </row>
    <row r="6" spans="1:14" x14ac:dyDescent="0.25">
      <c r="C6" s="109"/>
      <c r="D6" s="109"/>
      <c r="E6" s="109"/>
      <c r="F6" s="109"/>
      <c r="G6" s="109"/>
      <c r="H6" s="109"/>
      <c r="I6" s="109"/>
      <c r="J6" s="109"/>
      <c r="K6" s="109"/>
      <c r="L6" s="109"/>
      <c r="M6" s="109"/>
      <c r="N6" s="109"/>
    </row>
    <row r="7" spans="1:14" x14ac:dyDescent="0.25">
      <c r="C7" s="109"/>
      <c r="D7" s="109"/>
      <c r="E7" s="109"/>
      <c r="F7" s="109"/>
      <c r="G7" s="109"/>
      <c r="H7" s="109"/>
      <c r="I7" s="109"/>
      <c r="J7" s="109"/>
      <c r="K7" s="109"/>
      <c r="L7" s="109"/>
      <c r="M7" s="109"/>
      <c r="N7" s="109"/>
    </row>
    <row r="9" spans="1:14" ht="14.45" customHeight="1" x14ac:dyDescent="0.25">
      <c r="A9" s="122" t="s">
        <v>65</v>
      </c>
      <c r="B9" s="122"/>
      <c r="C9" s="109" t="s">
        <v>85</v>
      </c>
      <c r="D9" s="109"/>
      <c r="E9" s="109"/>
      <c r="F9" s="109"/>
      <c r="G9" s="109"/>
      <c r="H9" s="109"/>
      <c r="I9" s="109"/>
      <c r="J9" s="109"/>
      <c r="K9" s="109"/>
      <c r="L9" s="109"/>
      <c r="M9" s="109"/>
      <c r="N9" s="109"/>
    </row>
    <row r="10" spans="1:14" x14ac:dyDescent="0.25">
      <c r="B10" s="88"/>
      <c r="C10" s="109"/>
      <c r="D10" s="109"/>
      <c r="E10" s="109"/>
      <c r="F10" s="109"/>
      <c r="G10" s="109"/>
      <c r="H10" s="109"/>
      <c r="I10" s="109"/>
      <c r="J10" s="109"/>
      <c r="K10" s="109"/>
      <c r="L10" s="109"/>
      <c r="M10" s="109"/>
      <c r="N10" s="109"/>
    </row>
    <row r="11" spans="1:14" x14ac:dyDescent="0.25">
      <c r="B11" s="88"/>
      <c r="C11" s="109"/>
      <c r="D11" s="109"/>
      <c r="E11" s="109"/>
      <c r="F11" s="109"/>
      <c r="G11" s="109"/>
      <c r="H11" s="109"/>
      <c r="I11" s="109"/>
      <c r="J11" s="109"/>
      <c r="K11" s="109"/>
      <c r="L11" s="109"/>
      <c r="M11" s="109"/>
      <c r="N11" s="109"/>
    </row>
    <row r="12" spans="1:14" x14ac:dyDescent="0.25">
      <c r="B12" s="88"/>
      <c r="C12" s="109"/>
      <c r="D12" s="109"/>
      <c r="E12" s="109"/>
      <c r="F12" s="109"/>
      <c r="G12" s="109"/>
      <c r="H12" s="109"/>
      <c r="I12" s="109"/>
      <c r="J12" s="109"/>
      <c r="K12" s="109"/>
      <c r="L12" s="109"/>
      <c r="M12" s="109"/>
      <c r="N12" s="109"/>
    </row>
    <row r="13" spans="1:14" x14ac:dyDescent="0.25">
      <c r="B13" s="88"/>
      <c r="C13" s="109"/>
      <c r="D13" s="109"/>
      <c r="E13" s="109"/>
      <c r="F13" s="109"/>
      <c r="G13" s="109"/>
      <c r="H13" s="109"/>
      <c r="I13" s="109"/>
      <c r="J13" s="109"/>
      <c r="K13" s="109"/>
      <c r="L13" s="109"/>
      <c r="M13" s="109"/>
      <c r="N13" s="109"/>
    </row>
    <row r="14" spans="1:14" ht="15.75" thickBot="1" x14ac:dyDescent="0.3">
      <c r="A14" s="72"/>
      <c r="B14" s="72"/>
      <c r="C14" s="72"/>
      <c r="D14" s="72"/>
      <c r="E14" s="72"/>
      <c r="F14" s="72"/>
      <c r="G14" s="72"/>
      <c r="H14" s="72"/>
      <c r="I14" s="72"/>
      <c r="J14" s="72"/>
      <c r="K14" s="72"/>
      <c r="L14" s="72"/>
      <c r="M14" s="72"/>
      <c r="N14" s="72"/>
    </row>
    <row r="15" spans="1:14" ht="15" customHeight="1" thickTop="1" x14ac:dyDescent="0.25"/>
    <row r="16" spans="1:14" ht="16.149999999999999" customHeight="1" x14ac:dyDescent="0.25">
      <c r="B16" s="108" t="s">
        <v>68</v>
      </c>
      <c r="C16" s="108"/>
      <c r="D16" s="1"/>
      <c r="E16" s="89">
        <v>1</v>
      </c>
      <c r="H16" s="126" t="s">
        <v>30</v>
      </c>
      <c r="I16" s="127"/>
      <c r="K16" s="123" t="s">
        <v>86</v>
      </c>
      <c r="L16" s="123"/>
      <c r="M16" s="123"/>
      <c r="N16" s="123"/>
    </row>
    <row r="17" spans="1:14" x14ac:dyDescent="0.25">
      <c r="H17" s="128" t="s">
        <v>83</v>
      </c>
      <c r="I17" s="129"/>
      <c r="K17" s="124"/>
      <c r="L17" s="124"/>
      <c r="M17" s="124"/>
      <c r="N17" s="124"/>
    </row>
    <row r="18" spans="1:14" x14ac:dyDescent="0.25">
      <c r="B18" s="108" t="s">
        <v>69</v>
      </c>
      <c r="C18" s="108"/>
      <c r="D18" s="1"/>
      <c r="E18" s="90">
        <v>13311</v>
      </c>
      <c r="F18" s="91" t="s">
        <v>40</v>
      </c>
      <c r="H18" s="130" t="s">
        <v>84</v>
      </c>
      <c r="I18" s="131"/>
      <c r="K18" s="125" t="str">
        <f>IF(OR(M31="Yes",M41="Yes"),"Yes","No")</f>
        <v>Yes</v>
      </c>
      <c r="L18" s="125"/>
      <c r="M18" s="125"/>
      <c r="N18" s="125"/>
    </row>
    <row r="19" spans="1:14" x14ac:dyDescent="0.25">
      <c r="K19" s="125"/>
      <c r="L19" s="125"/>
      <c r="M19" s="125"/>
      <c r="N19" s="125"/>
    </row>
    <row r="20" spans="1:14" x14ac:dyDescent="0.25">
      <c r="B20" s="108" t="s">
        <v>70</v>
      </c>
      <c r="C20" s="108"/>
      <c r="D20" s="1"/>
      <c r="E20" s="90">
        <v>5</v>
      </c>
      <c r="F20" s="91" t="s">
        <v>41</v>
      </c>
      <c r="K20" s="125"/>
      <c r="L20" s="125"/>
      <c r="M20" s="125"/>
      <c r="N20" s="125"/>
    </row>
    <row r="22" spans="1:14" x14ac:dyDescent="0.25">
      <c r="B22" s="108" t="s">
        <v>71</v>
      </c>
      <c r="C22" s="108"/>
      <c r="D22" s="1"/>
      <c r="E22" s="90">
        <v>5</v>
      </c>
      <c r="F22" s="91" t="s">
        <v>42</v>
      </c>
    </row>
    <row r="23" spans="1:14" ht="15.75" thickBot="1" x14ac:dyDescent="0.3">
      <c r="A23" s="72"/>
      <c r="B23" s="72"/>
      <c r="C23" s="72"/>
      <c r="D23" s="72"/>
      <c r="E23" s="72"/>
      <c r="F23" s="72"/>
      <c r="G23" s="72"/>
      <c r="H23" s="72"/>
      <c r="I23" s="72"/>
      <c r="J23" s="72"/>
      <c r="K23" s="72"/>
      <c r="L23" s="72"/>
      <c r="M23" s="72"/>
      <c r="N23" s="72"/>
    </row>
    <row r="24" spans="1:14" ht="15.75" thickTop="1" x14ac:dyDescent="0.25">
      <c r="A24" s="74"/>
      <c r="B24" s="74"/>
      <c r="C24" s="74"/>
      <c r="D24" s="74"/>
      <c r="E24" s="74"/>
      <c r="F24" s="74"/>
      <c r="G24" s="74"/>
      <c r="H24" s="74"/>
      <c r="I24" s="74"/>
      <c r="J24" s="74"/>
      <c r="K24" s="74"/>
      <c r="L24" s="74"/>
      <c r="M24" s="74"/>
      <c r="N24" s="74"/>
    </row>
    <row r="25" spans="1:14" ht="15.75" thickBot="1" x14ac:dyDescent="0.3">
      <c r="A25" s="57"/>
      <c r="B25" s="75" t="s">
        <v>38</v>
      </c>
      <c r="C25" s="75"/>
      <c r="D25" s="75"/>
      <c r="E25" s="75" t="s">
        <v>39</v>
      </c>
      <c r="F25" s="75"/>
      <c r="G25" s="75"/>
      <c r="H25" s="75" t="s">
        <v>43</v>
      </c>
      <c r="I25" s="75"/>
      <c r="J25" s="75"/>
      <c r="K25" s="75" t="s">
        <v>44</v>
      </c>
      <c r="L25" s="75"/>
      <c r="M25" s="75" t="s">
        <v>45</v>
      </c>
      <c r="N25" s="57"/>
    </row>
    <row r="26" spans="1:14" x14ac:dyDescent="0.25">
      <c r="B26" s="1"/>
      <c r="C26" s="1"/>
      <c r="D26" s="1"/>
      <c r="E26" s="1"/>
      <c r="F26" s="1"/>
      <c r="G26" s="1"/>
      <c r="H26" s="1"/>
      <c r="I26" s="1"/>
      <c r="J26" s="1"/>
      <c r="K26" s="1"/>
      <c r="L26" s="1"/>
      <c r="M26" s="1"/>
    </row>
    <row r="27" spans="1:14" x14ac:dyDescent="0.25">
      <c r="B27" s="58"/>
      <c r="C27" s="58"/>
      <c r="D27" s="76" t="s">
        <v>62</v>
      </c>
      <c r="E27" s="38">
        <v>0</v>
      </c>
      <c r="F27" s="1"/>
      <c r="G27" s="37" t="s">
        <v>62</v>
      </c>
      <c r="H27" s="78">
        <v>0</v>
      </c>
      <c r="I27" s="80"/>
      <c r="J27" s="37" t="s">
        <v>62</v>
      </c>
      <c r="K27" s="78">
        <v>0</v>
      </c>
      <c r="L27" s="1"/>
      <c r="M27" s="1"/>
    </row>
    <row r="28" spans="1:14" x14ac:dyDescent="0.25">
      <c r="B28" s="58"/>
      <c r="C28" s="58"/>
      <c r="D28" s="58"/>
      <c r="E28" s="58"/>
      <c r="F28" s="1"/>
      <c r="G28" s="1"/>
      <c r="H28" s="1"/>
      <c r="I28" s="1"/>
      <c r="J28" s="1"/>
      <c r="K28" s="1"/>
      <c r="L28" s="1"/>
      <c r="M28" s="1"/>
    </row>
    <row r="29" spans="1:14" x14ac:dyDescent="0.25">
      <c r="C29" s="58"/>
      <c r="D29" s="58"/>
      <c r="E29" s="58"/>
      <c r="F29" s="1"/>
      <c r="G29" s="1"/>
      <c r="H29" s="1"/>
      <c r="I29" s="1"/>
      <c r="J29" s="1"/>
      <c r="L29" s="1"/>
      <c r="M29" s="1"/>
    </row>
    <row r="30" spans="1:14" x14ac:dyDescent="0.25">
      <c r="B30" s="58"/>
      <c r="C30" s="58"/>
      <c r="D30" s="58"/>
      <c r="E30" s="58"/>
      <c r="F30" s="1"/>
      <c r="G30" s="1"/>
      <c r="H30" s="1"/>
      <c r="I30" s="1"/>
      <c r="J30" s="1"/>
      <c r="K30" s="1"/>
      <c r="L30" s="1"/>
      <c r="M30" s="1"/>
    </row>
    <row r="31" spans="1:14" x14ac:dyDescent="0.25">
      <c r="B31" s="70" t="s">
        <v>46</v>
      </c>
      <c r="C31" s="58"/>
      <c r="D31" s="76" t="s">
        <v>62</v>
      </c>
      <c r="E31" s="77">
        <v>2500</v>
      </c>
      <c r="F31" s="1"/>
      <c r="G31" s="37" t="s">
        <v>62</v>
      </c>
      <c r="H31" s="79">
        <v>4</v>
      </c>
      <c r="I31" s="80"/>
      <c r="J31" s="37" t="s">
        <v>62</v>
      </c>
      <c r="K31" s="79">
        <v>5</v>
      </c>
      <c r="L31" s="1"/>
      <c r="M31" s="69" t="str">
        <f>IF($E$16&lt;3,IF(OR($E$18&gt;E34,$E$20&gt;H34,$E$22&gt;K34),"Yes",IF(OR(AND($E$18&gt;E31,$E$20&gt;H27,$E$22&gt;K31),AND($E$18&gt;E27,$E$20&gt;H31,$E$22&gt;K31)),"Yes","No")),"No")</f>
        <v>Yes</v>
      </c>
    </row>
    <row r="32" spans="1:14" x14ac:dyDescent="0.25">
      <c r="B32" s="58"/>
      <c r="C32" s="58"/>
      <c r="D32" s="58"/>
      <c r="E32" s="58"/>
      <c r="F32" s="1"/>
      <c r="G32" s="1"/>
      <c r="H32" s="1"/>
      <c r="I32" s="1"/>
      <c r="J32" s="1"/>
      <c r="K32" s="1"/>
      <c r="L32" s="1"/>
      <c r="M32" s="1"/>
    </row>
    <row r="33" spans="1:14" x14ac:dyDescent="0.25">
      <c r="B33" s="58"/>
      <c r="C33" s="58"/>
      <c r="D33" s="58"/>
      <c r="E33" s="58"/>
      <c r="F33" s="1"/>
      <c r="G33" s="1"/>
      <c r="H33" s="1"/>
      <c r="I33" s="1"/>
      <c r="J33" s="1"/>
      <c r="K33" s="1"/>
      <c r="L33" s="1"/>
      <c r="M33" s="1"/>
    </row>
    <row r="34" spans="1:14" x14ac:dyDescent="0.25">
      <c r="B34" s="58"/>
      <c r="C34" s="58"/>
      <c r="D34" s="81" t="s">
        <v>62</v>
      </c>
      <c r="E34" s="82">
        <v>5000</v>
      </c>
      <c r="F34" s="1"/>
      <c r="G34" s="83" t="s">
        <v>62</v>
      </c>
      <c r="H34" s="84">
        <v>8</v>
      </c>
      <c r="I34" s="1"/>
      <c r="J34" s="83" t="s">
        <v>62</v>
      </c>
      <c r="K34" s="84">
        <v>10</v>
      </c>
      <c r="L34" s="1"/>
      <c r="M34" s="1"/>
    </row>
    <row r="35" spans="1:14" ht="15.75" thickBot="1" x14ac:dyDescent="0.3">
      <c r="A35" s="72"/>
      <c r="B35" s="73"/>
      <c r="C35" s="73"/>
      <c r="D35" s="73"/>
      <c r="E35" s="73"/>
      <c r="F35" s="73"/>
      <c r="G35" s="73"/>
      <c r="H35" s="73"/>
      <c r="I35" s="73"/>
      <c r="J35" s="73"/>
      <c r="K35" s="73"/>
      <c r="L35" s="73"/>
      <c r="M35" s="72"/>
      <c r="N35" s="72"/>
    </row>
    <row r="36" spans="1:14" ht="15.75" thickTop="1" x14ac:dyDescent="0.25">
      <c r="B36" s="1"/>
      <c r="C36" s="1"/>
      <c r="D36" s="1"/>
      <c r="E36" s="1"/>
      <c r="F36" s="1"/>
      <c r="G36" s="1"/>
      <c r="H36" s="1"/>
      <c r="I36" s="1"/>
      <c r="J36" s="1"/>
      <c r="K36" s="1"/>
      <c r="L36" s="1"/>
      <c r="M36" s="1"/>
    </row>
    <row r="37" spans="1:14" x14ac:dyDescent="0.25">
      <c r="B37" s="58"/>
      <c r="C37" s="58"/>
      <c r="D37" s="76" t="s">
        <v>62</v>
      </c>
      <c r="E37" s="38">
        <v>0</v>
      </c>
      <c r="F37" s="1"/>
      <c r="G37" s="37" t="s">
        <v>62</v>
      </c>
      <c r="H37" s="78">
        <v>0</v>
      </c>
      <c r="I37" s="80"/>
      <c r="J37" s="37" t="s">
        <v>62</v>
      </c>
      <c r="K37" s="78">
        <v>0</v>
      </c>
      <c r="L37" s="1"/>
      <c r="M37" s="1"/>
    </row>
    <row r="38" spans="1:14" x14ac:dyDescent="0.25">
      <c r="B38" s="58"/>
      <c r="C38" s="58"/>
      <c r="D38" s="58"/>
      <c r="E38" s="58"/>
      <c r="F38" s="1"/>
      <c r="G38" s="1"/>
      <c r="H38" s="1"/>
      <c r="I38" s="1"/>
      <c r="J38" s="1"/>
      <c r="K38" s="1"/>
      <c r="L38" s="1"/>
      <c r="M38" s="1"/>
    </row>
    <row r="39" spans="1:14" x14ac:dyDescent="0.25">
      <c r="B39" s="59"/>
      <c r="C39" s="58"/>
      <c r="D39" s="58"/>
      <c r="E39" s="58"/>
      <c r="F39" s="1"/>
      <c r="G39" s="1"/>
      <c r="H39" s="1"/>
      <c r="I39" s="1"/>
      <c r="J39" s="1"/>
      <c r="L39" s="1"/>
      <c r="M39" s="1"/>
    </row>
    <row r="40" spans="1:14" x14ac:dyDescent="0.25">
      <c r="B40" s="58"/>
      <c r="C40" s="58"/>
      <c r="D40" s="58"/>
      <c r="E40" s="58"/>
      <c r="F40" s="1"/>
      <c r="G40" s="1"/>
      <c r="H40" s="1"/>
      <c r="I40" s="1"/>
      <c r="J40" s="1"/>
      <c r="K40" s="1"/>
      <c r="L40" s="1"/>
      <c r="M40" s="1"/>
    </row>
    <row r="41" spans="1:14" x14ac:dyDescent="0.25">
      <c r="B41" s="71" t="s">
        <v>47</v>
      </c>
      <c r="C41" s="58"/>
      <c r="D41" s="76" t="s">
        <v>62</v>
      </c>
      <c r="E41" s="77">
        <v>5000</v>
      </c>
      <c r="F41" s="1"/>
      <c r="G41" s="37" t="s">
        <v>62</v>
      </c>
      <c r="H41" s="79">
        <v>6</v>
      </c>
      <c r="I41" s="80"/>
      <c r="J41" s="37" t="s">
        <v>62</v>
      </c>
      <c r="K41" s="78">
        <v>15</v>
      </c>
      <c r="L41" s="1"/>
      <c r="M41" s="69" t="str">
        <f>IF(E16&gt;2,IF(OR($E$18&gt;E44,$E$20&gt;H44,$E$22&gt;K44),"Yes",IF(OR(AND($E$18&gt;E41,$E$20&gt;H41,$E$22&gt;K37),AND($E$18&gt;E37,$E$20&gt;H41,$E$22&gt;K41)),"Yes","No")),"No")</f>
        <v>No</v>
      </c>
    </row>
    <row r="42" spans="1:14" x14ac:dyDescent="0.25">
      <c r="B42" s="58"/>
      <c r="C42" s="58"/>
      <c r="D42" s="58"/>
      <c r="E42" s="58"/>
      <c r="F42" s="1"/>
      <c r="G42" s="1"/>
      <c r="H42" s="1"/>
      <c r="I42" s="1"/>
      <c r="J42" s="1"/>
      <c r="K42" s="1"/>
      <c r="L42" s="1"/>
      <c r="M42" s="1"/>
    </row>
    <row r="43" spans="1:14" x14ac:dyDescent="0.25">
      <c r="B43" s="58"/>
      <c r="C43" s="58"/>
      <c r="D43" s="58"/>
      <c r="E43" s="58"/>
      <c r="F43" s="1"/>
      <c r="G43" s="1"/>
      <c r="H43" s="1"/>
      <c r="I43" s="1"/>
      <c r="J43" s="1"/>
      <c r="K43" s="1"/>
      <c r="L43" s="1"/>
      <c r="M43" s="1"/>
    </row>
    <row r="44" spans="1:14" x14ac:dyDescent="0.25">
      <c r="B44" s="58"/>
      <c r="C44" s="58"/>
      <c r="D44" s="81" t="s">
        <v>62</v>
      </c>
      <c r="E44" s="85">
        <v>10000</v>
      </c>
      <c r="F44" s="1"/>
      <c r="G44" s="83" t="s">
        <v>62</v>
      </c>
      <c r="H44" s="84">
        <v>12</v>
      </c>
      <c r="I44" s="1"/>
      <c r="J44" s="83" t="s">
        <v>62</v>
      </c>
      <c r="K44" s="84">
        <v>25</v>
      </c>
      <c r="L44" s="1"/>
      <c r="M44" s="1"/>
    </row>
    <row r="45" spans="1:14" x14ac:dyDescent="0.25">
      <c r="B45" s="1"/>
      <c r="C45" s="1"/>
      <c r="D45" s="1"/>
      <c r="E45" s="1"/>
      <c r="F45" s="1"/>
      <c r="G45" s="1"/>
      <c r="H45" s="1"/>
      <c r="I45" s="1"/>
      <c r="J45" s="1"/>
      <c r="K45" s="1"/>
      <c r="L45" s="1"/>
      <c r="M45" s="1"/>
    </row>
    <row r="46" spans="1:14" x14ac:dyDescent="0.25">
      <c r="B46" s="1"/>
      <c r="C46" s="1"/>
      <c r="D46" s="1"/>
      <c r="E46" s="1"/>
      <c r="F46" s="1"/>
      <c r="G46" s="1"/>
      <c r="H46" s="1"/>
      <c r="I46" s="1"/>
      <c r="J46" s="1"/>
      <c r="K46" s="1"/>
      <c r="L46" s="1"/>
      <c r="M46" s="1"/>
    </row>
    <row r="47" spans="1:14" x14ac:dyDescent="0.25">
      <c r="B47" s="1"/>
      <c r="C47" s="1"/>
      <c r="D47" s="1"/>
      <c r="E47" s="1"/>
      <c r="F47" s="1"/>
      <c r="G47" s="1"/>
      <c r="H47" s="1"/>
      <c r="I47" s="1"/>
      <c r="J47" s="1"/>
      <c r="K47" s="1"/>
      <c r="L47" s="1"/>
      <c r="M47" s="1"/>
    </row>
  </sheetData>
  <protectedRanges>
    <protectedRange sqref="E22" name="Range4"/>
    <protectedRange sqref="E20" name="Range3"/>
    <protectedRange sqref="E18" name="Range2"/>
    <protectedRange sqref="E16" name="Range1"/>
  </protectedRanges>
  <mergeCells count="13">
    <mergeCell ref="A2:B2"/>
    <mergeCell ref="A9:B9"/>
    <mergeCell ref="C2:N7"/>
    <mergeCell ref="C9:N13"/>
    <mergeCell ref="B22:C22"/>
    <mergeCell ref="K16:N17"/>
    <mergeCell ref="B16:C16"/>
    <mergeCell ref="K18:N20"/>
    <mergeCell ref="B18:C18"/>
    <mergeCell ref="B20:C20"/>
    <mergeCell ref="H16:I16"/>
    <mergeCell ref="H17:I17"/>
    <mergeCell ref="H18:I18"/>
  </mergeCells>
  <conditionalFormatting sqref="B31">
    <cfRule type="expression" dxfId="28" priority="48">
      <formula>IF(OR(E16=1,E16=2),TRUE,FALSE)</formula>
    </cfRule>
  </conditionalFormatting>
  <conditionalFormatting sqref="B41">
    <cfRule type="expression" dxfId="27" priority="49">
      <formula>IF(OR(E16=1,E16=2),FALSE,TRUE)</formula>
    </cfRule>
  </conditionalFormatting>
  <conditionalFormatting sqref="D27:E27">
    <cfRule type="expression" dxfId="26" priority="107">
      <formula>IF($E18&lt;$E31+0.1,TRUE,FALSE)</formula>
    </cfRule>
  </conditionalFormatting>
  <conditionalFormatting sqref="D31:E31">
    <cfRule type="expression" dxfId="25" priority="108">
      <formula>IF(AND($E18&gt;$E31,$E18&lt;$E34+0.1),TRUE,FALSE)</formula>
    </cfRule>
  </conditionalFormatting>
  <conditionalFormatting sqref="D34:E34">
    <cfRule type="expression" dxfId="24" priority="109">
      <formula>IF($E18&gt;$E34,TRUE,FALSE)</formula>
    </cfRule>
  </conditionalFormatting>
  <conditionalFormatting sqref="D37:E37">
    <cfRule type="expression" dxfId="23" priority="129">
      <formula>IF($E18&lt;$E41+0.1,TRUE,FALSE)</formula>
    </cfRule>
  </conditionalFormatting>
  <conditionalFormatting sqref="D41:E41">
    <cfRule type="expression" dxfId="22" priority="130">
      <formula>IF(AND($E18&gt;$E41,$E18&lt;$E44+0.1),TRUE,FALSE)</formula>
    </cfRule>
  </conditionalFormatting>
  <conditionalFormatting sqref="D44:E44">
    <cfRule type="expression" dxfId="21" priority="131">
      <formula>IF($E18&gt;$E44,TRUE,FALSE)</formula>
    </cfRule>
  </conditionalFormatting>
  <conditionalFormatting sqref="G27:H27">
    <cfRule type="expression" dxfId="20" priority="113">
      <formula>IF($E20&lt;$H31+0.1,TRUE,FALSE)</formula>
    </cfRule>
  </conditionalFormatting>
  <conditionalFormatting sqref="G31:H31">
    <cfRule type="expression" dxfId="19" priority="114">
      <formula>IF(AND($E20&gt;$H31,$E20&lt;$H34+0.1),TRUE,FALSE)</formula>
    </cfRule>
  </conditionalFormatting>
  <conditionalFormatting sqref="G34:H34">
    <cfRule type="expression" dxfId="18" priority="115">
      <formula>IF($E20&gt;$H34,TRUE,FALSE)</formula>
    </cfRule>
  </conditionalFormatting>
  <conditionalFormatting sqref="G37:H37">
    <cfRule type="expression" dxfId="17" priority="132">
      <formula>IF($E20&lt;$H41+0.1,TRUE,FALSE)</formula>
    </cfRule>
  </conditionalFormatting>
  <conditionalFormatting sqref="G41:H41">
    <cfRule type="expression" dxfId="16" priority="133">
      <formula>IF(AND($E20&gt;$H41,$E20&lt;$H44+0.1),TRUE,FALSE)</formula>
    </cfRule>
  </conditionalFormatting>
  <conditionalFormatting sqref="G44:H44">
    <cfRule type="expression" dxfId="15" priority="134">
      <formula>IF($E20&gt;$H44,TRUE,FALSE)</formula>
    </cfRule>
  </conditionalFormatting>
  <conditionalFormatting sqref="J27:K27">
    <cfRule type="expression" dxfId="14" priority="62">
      <formula>IF($E22&lt;$K$31+0.1,TRUE, FALSE)</formula>
    </cfRule>
  </conditionalFormatting>
  <conditionalFormatting sqref="J31:K31">
    <cfRule type="expression" dxfId="13" priority="119">
      <formula>IF(AND($E22&gt;$K31,$E22&lt;$K34+0.1),TRUE,FALSE)</formula>
    </cfRule>
  </conditionalFormatting>
  <conditionalFormatting sqref="J34:K34">
    <cfRule type="expression" dxfId="12" priority="120">
      <formula>IF($E22&gt;$K34,TRUE, FALSE)</formula>
    </cfRule>
  </conditionalFormatting>
  <conditionalFormatting sqref="J44:K44">
    <cfRule type="expression" dxfId="11" priority="135">
      <formula>IF($E22&gt;$K44,TRUE, FALSE)</formula>
    </cfRule>
  </conditionalFormatting>
  <conditionalFormatting sqref="K37">
    <cfRule type="expression" dxfId="10" priority="63">
      <formula>IF(E22&lt;15.1,TRUE, FALSE)</formula>
    </cfRule>
  </conditionalFormatting>
  <conditionalFormatting sqref="K41">
    <cfRule type="expression" dxfId="9" priority="72">
      <formula>IF(AND($E22&gt;$K$41,$E22&lt;$K$44+0.1),TRUE,FALSE)</formula>
    </cfRule>
  </conditionalFormatting>
  <conditionalFormatting sqref="K18:N20">
    <cfRule type="containsText" dxfId="8" priority="23" operator="containsText" text="Y">
      <formula>NOT(ISERROR(SEARCH("Y",K18)))</formula>
    </cfRule>
    <cfRule type="containsText" dxfId="7" priority="24" operator="containsText" text="N">
      <formula>NOT(ISERROR(SEARCH("N",K18)))</formula>
    </cfRule>
  </conditionalFormatting>
  <conditionalFormatting sqref="M31">
    <cfRule type="expression" dxfId="6" priority="105">
      <formula>K18="Yes"</formula>
    </cfRule>
  </conditionalFormatting>
  <conditionalFormatting sqref="M41">
    <cfRule type="expression" dxfId="5" priority="106">
      <formula>K18="Yes"</formula>
    </cfRule>
  </conditionalFormatting>
  <pageMargins left="0.7" right="0.7" top="0.75" bottom="0.75" header="0.05" footer="0.3"/>
  <pageSetup orientation="portrait" r:id="rId1"/>
  <headerFooter scaleWithDoc="0">
    <oddHeader>&amp;C&amp;14TAMEing Matrix
Full Closures With Detour</oddHeader>
    <oddFooter>&amp;R&amp;"-,Italic"&amp;10 3/2026
Version 1.01
C.Thompson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BCB3B-BB5F-4CFA-81BA-DBC59670E993}">
  <dimension ref="A1:N46"/>
  <sheetViews>
    <sheetView tabSelected="1" view="pageLayout" topLeftCell="A24" zoomScale="130" zoomScaleNormal="90" zoomScalePageLayoutView="130" workbookViewId="0">
      <selection activeCell="G42" sqref="G42"/>
    </sheetView>
  </sheetViews>
  <sheetFormatPr defaultColWidth="8.85546875" defaultRowHeight="15" x14ac:dyDescent="0.25"/>
  <cols>
    <col min="1" max="1" width="3.7109375" customWidth="1"/>
    <col min="2" max="13" width="6.7109375" customWidth="1"/>
    <col min="14" max="14" width="3.85546875" customWidth="1"/>
  </cols>
  <sheetData>
    <row r="1" spans="1:14" ht="14.45" customHeight="1" x14ac:dyDescent="0.25">
      <c r="A1" s="122" t="s">
        <v>66</v>
      </c>
      <c r="B1" s="122"/>
      <c r="C1" s="109" t="s">
        <v>111</v>
      </c>
      <c r="D1" s="109"/>
      <c r="E1" s="109"/>
      <c r="F1" s="109"/>
      <c r="G1" s="109"/>
      <c r="H1" s="109"/>
      <c r="I1" s="109"/>
      <c r="J1" s="109"/>
      <c r="K1" s="109"/>
      <c r="L1" s="109"/>
      <c r="M1" s="109"/>
      <c r="N1" s="95"/>
    </row>
    <row r="2" spans="1:14" x14ac:dyDescent="0.25">
      <c r="C2" s="109"/>
      <c r="D2" s="109"/>
      <c r="E2" s="109"/>
      <c r="F2" s="109"/>
      <c r="G2" s="109"/>
      <c r="H2" s="109"/>
      <c r="I2" s="109"/>
      <c r="J2" s="109"/>
      <c r="K2" s="109"/>
      <c r="L2" s="109"/>
      <c r="M2" s="109"/>
      <c r="N2" s="95"/>
    </row>
    <row r="3" spans="1:14" x14ac:dyDescent="0.25">
      <c r="C3" s="95"/>
      <c r="D3" s="95"/>
      <c r="E3" s="95"/>
      <c r="F3" s="95"/>
      <c r="G3" s="95"/>
      <c r="H3" s="95"/>
      <c r="I3" s="95"/>
      <c r="J3" s="95"/>
      <c r="K3" s="95"/>
      <c r="L3" s="95"/>
      <c r="M3" s="95"/>
      <c r="N3" s="95"/>
    </row>
    <row r="4" spans="1:14" ht="14.45" customHeight="1" x14ac:dyDescent="0.25">
      <c r="A4" s="122" t="s">
        <v>65</v>
      </c>
      <c r="B4" s="122"/>
      <c r="C4" s="109" t="s">
        <v>87</v>
      </c>
      <c r="D4" s="109"/>
      <c r="E4" s="109"/>
      <c r="F4" s="109"/>
      <c r="G4" s="109"/>
      <c r="H4" s="109"/>
      <c r="I4" s="109"/>
      <c r="J4" s="109"/>
      <c r="K4" s="109"/>
      <c r="L4" s="109"/>
      <c r="M4" s="109"/>
      <c r="N4" s="109"/>
    </row>
    <row r="5" spans="1:14" x14ac:dyDescent="0.25">
      <c r="B5" s="88"/>
      <c r="C5" s="109"/>
      <c r="D5" s="109"/>
      <c r="E5" s="109"/>
      <c r="F5" s="109"/>
      <c r="G5" s="109"/>
      <c r="H5" s="109"/>
      <c r="I5" s="109"/>
      <c r="J5" s="109"/>
      <c r="K5" s="109"/>
      <c r="L5" s="109"/>
      <c r="M5" s="109"/>
      <c r="N5" s="109"/>
    </row>
    <row r="6" spans="1:14" x14ac:dyDescent="0.25">
      <c r="B6" s="88"/>
      <c r="C6" s="109"/>
      <c r="D6" s="109"/>
      <c r="E6" s="109"/>
      <c r="F6" s="109"/>
      <c r="G6" s="109"/>
      <c r="H6" s="109"/>
      <c r="I6" s="109"/>
      <c r="J6" s="109"/>
      <c r="K6" s="109"/>
      <c r="L6" s="109"/>
      <c r="M6" s="109"/>
      <c r="N6" s="109"/>
    </row>
    <row r="7" spans="1:14" x14ac:dyDescent="0.25">
      <c r="B7" s="88"/>
      <c r="C7" s="109"/>
      <c r="D7" s="109"/>
      <c r="E7" s="109"/>
      <c r="F7" s="109"/>
      <c r="G7" s="109"/>
      <c r="H7" s="109"/>
      <c r="I7" s="109"/>
      <c r="J7" s="109"/>
      <c r="K7" s="109"/>
      <c r="L7" s="109"/>
      <c r="M7" s="109"/>
      <c r="N7" s="109"/>
    </row>
    <row r="8" spans="1:14" x14ac:dyDescent="0.25">
      <c r="B8" s="88"/>
      <c r="C8" s="109"/>
      <c r="D8" s="109"/>
      <c r="E8" s="109"/>
      <c r="F8" s="109"/>
      <c r="G8" s="109"/>
      <c r="H8" s="109"/>
      <c r="I8" s="109"/>
      <c r="J8" s="109"/>
      <c r="K8" s="109"/>
      <c r="L8" s="109"/>
      <c r="M8" s="109"/>
      <c r="N8" s="109"/>
    </row>
    <row r="9" spans="1:14" x14ac:dyDescent="0.25">
      <c r="B9" s="88"/>
      <c r="C9" s="109"/>
      <c r="D9" s="109"/>
      <c r="E9" s="109"/>
      <c r="F9" s="109"/>
      <c r="G9" s="109"/>
      <c r="H9" s="109"/>
      <c r="I9" s="109"/>
      <c r="J9" s="109"/>
      <c r="K9" s="109"/>
      <c r="L9" s="109"/>
      <c r="M9" s="109"/>
      <c r="N9" s="109"/>
    </row>
    <row r="10" spans="1:14" x14ac:dyDescent="0.25">
      <c r="B10" s="88"/>
      <c r="C10" s="109"/>
      <c r="D10" s="109"/>
      <c r="E10" s="109"/>
      <c r="F10" s="109"/>
      <c r="G10" s="109"/>
      <c r="H10" s="109"/>
      <c r="I10" s="109"/>
      <c r="J10" s="109"/>
      <c r="K10" s="109"/>
      <c r="L10" s="109"/>
      <c r="M10" s="109"/>
      <c r="N10" s="109"/>
    </row>
    <row r="11" spans="1:14" ht="15.75" thickBot="1" x14ac:dyDescent="0.3">
      <c r="A11" s="72"/>
      <c r="B11" s="72"/>
      <c r="C11" s="72"/>
      <c r="D11" s="72"/>
      <c r="E11" s="72"/>
      <c r="F11" s="72"/>
      <c r="G11" s="72"/>
      <c r="H11" s="72"/>
      <c r="I11" s="72"/>
      <c r="J11" s="72"/>
      <c r="K11" s="72"/>
      <c r="L11" s="72"/>
      <c r="M11" s="72"/>
      <c r="N11" s="72"/>
    </row>
    <row r="12" spans="1:14" ht="15" customHeight="1" thickTop="1" x14ac:dyDescent="0.25"/>
    <row r="13" spans="1:14" ht="16.149999999999999" customHeight="1" x14ac:dyDescent="0.25">
      <c r="A13" s="108" t="s">
        <v>88</v>
      </c>
      <c r="B13" s="108"/>
      <c r="C13" s="108"/>
      <c r="D13" s="144"/>
      <c r="E13" s="89">
        <v>45</v>
      </c>
      <c r="F13" t="s">
        <v>92</v>
      </c>
      <c r="H13" s="126" t="s">
        <v>30</v>
      </c>
      <c r="I13" s="127"/>
      <c r="K13" s="123" t="s">
        <v>97</v>
      </c>
      <c r="L13" s="123"/>
      <c r="M13" s="123"/>
      <c r="N13" s="123"/>
    </row>
    <row r="14" spans="1:14" x14ac:dyDescent="0.25">
      <c r="A14" s="88"/>
      <c r="B14" s="88"/>
      <c r="C14" s="88"/>
      <c r="D14" s="88"/>
      <c r="H14" s="128" t="s">
        <v>83</v>
      </c>
      <c r="I14" s="129"/>
      <c r="K14" s="124"/>
      <c r="L14" s="124"/>
      <c r="M14" s="124"/>
      <c r="N14" s="124"/>
    </row>
    <row r="15" spans="1:14" x14ac:dyDescent="0.25">
      <c r="A15" s="108" t="s">
        <v>89</v>
      </c>
      <c r="B15" s="108"/>
      <c r="C15" s="108"/>
      <c r="D15" s="144"/>
      <c r="E15" s="90">
        <v>4000</v>
      </c>
      <c r="F15" s="91" t="s">
        <v>93</v>
      </c>
      <c r="H15" s="145" t="s">
        <v>91</v>
      </c>
      <c r="I15" s="146"/>
      <c r="K15" s="125" t="str" cm="1">
        <f t="array" ref="K15">IF(INDEX(E29:L45,MATCH(MIN(IF($D$29:$D$45&gt;=$E$17,$D$29:$D$45)),$D$29:$D$45,0),MATCH($E$13,$E$28:$L$28,0))&gt;E17,"No","Yes")</f>
        <v>No</v>
      </c>
      <c r="L15" s="125"/>
      <c r="M15" s="125"/>
      <c r="N15" s="125"/>
    </row>
    <row r="16" spans="1:14" x14ac:dyDescent="0.25">
      <c r="A16" s="88"/>
      <c r="B16" s="88"/>
      <c r="C16" s="88"/>
      <c r="D16" s="88"/>
      <c r="K16" s="125"/>
      <c r="L16" s="125"/>
      <c r="M16" s="125"/>
      <c r="N16" s="125"/>
    </row>
    <row r="17" spans="1:14" x14ac:dyDescent="0.25">
      <c r="A17" s="108" t="s">
        <v>90</v>
      </c>
      <c r="B17" s="108"/>
      <c r="C17" s="108"/>
      <c r="D17" s="144"/>
      <c r="E17" s="90">
        <v>600</v>
      </c>
      <c r="F17" s="91" t="s">
        <v>94</v>
      </c>
      <c r="K17" s="125"/>
      <c r="L17" s="125"/>
      <c r="M17" s="125"/>
      <c r="N17" s="125"/>
    </row>
    <row r="18" spans="1:14" ht="15.75" thickBot="1" x14ac:dyDescent="0.3">
      <c r="A18" s="72"/>
      <c r="B18" s="72"/>
      <c r="C18" s="72"/>
      <c r="D18" s="72"/>
      <c r="E18" s="72"/>
      <c r="F18" s="72"/>
      <c r="G18" s="72"/>
      <c r="H18" s="72"/>
      <c r="I18" s="72"/>
      <c r="J18" s="72"/>
      <c r="K18" s="72"/>
      <c r="L18" s="72"/>
      <c r="M18" s="72"/>
      <c r="N18" s="72"/>
    </row>
    <row r="19" spans="1:14" ht="15.75" thickTop="1" x14ac:dyDescent="0.25">
      <c r="A19" s="74"/>
      <c r="B19" s="74"/>
      <c r="C19" s="74"/>
      <c r="D19" s="74"/>
      <c r="E19" s="74"/>
      <c r="F19" s="74"/>
      <c r="G19" s="74"/>
      <c r="H19" s="74"/>
      <c r="I19" s="74"/>
      <c r="J19" s="74"/>
      <c r="K19" s="74"/>
      <c r="L19" s="74"/>
      <c r="M19" s="74"/>
      <c r="N19" s="74"/>
    </row>
    <row r="20" spans="1:14" ht="14.45" customHeight="1" x14ac:dyDescent="0.25">
      <c r="C20" s="143" t="s">
        <v>98</v>
      </c>
      <c r="D20" s="143"/>
      <c r="E20" s="143"/>
      <c r="F20" s="143"/>
      <c r="G20" s="143"/>
      <c r="H20" s="143"/>
      <c r="I20" s="143"/>
      <c r="J20" s="143"/>
      <c r="K20" s="143"/>
      <c r="L20" s="143"/>
      <c r="M20" s="143"/>
    </row>
    <row r="21" spans="1:14" x14ac:dyDescent="0.25">
      <c r="C21" s="143"/>
      <c r="D21" s="143"/>
      <c r="E21" s="143"/>
      <c r="F21" s="143"/>
      <c r="G21" s="143"/>
      <c r="H21" s="143"/>
      <c r="I21" s="143"/>
      <c r="J21" s="143"/>
      <c r="K21" s="143"/>
      <c r="L21" s="143"/>
      <c r="M21" s="143"/>
    </row>
    <row r="22" spans="1:14" x14ac:dyDescent="0.25">
      <c r="C22" s="143"/>
      <c r="D22" s="143"/>
      <c r="E22" s="143"/>
      <c r="F22" s="143"/>
      <c r="G22" s="143"/>
      <c r="H22" s="143"/>
      <c r="I22" s="143"/>
      <c r="J22" s="143"/>
      <c r="K22" s="143"/>
      <c r="L22" s="143"/>
      <c r="M22" s="143"/>
    </row>
    <row r="23" spans="1:14" x14ac:dyDescent="0.25">
      <c r="C23" s="143"/>
      <c r="D23" s="143"/>
      <c r="E23" s="143"/>
      <c r="F23" s="143"/>
      <c r="G23" s="143"/>
      <c r="H23" s="143"/>
      <c r="I23" s="143"/>
      <c r="J23" s="143"/>
      <c r="K23" s="143"/>
      <c r="L23" s="143"/>
      <c r="M23" s="143"/>
    </row>
    <row r="24" spans="1:14" x14ac:dyDescent="0.25">
      <c r="C24" s="143"/>
      <c r="D24" s="143"/>
      <c r="E24" s="143"/>
      <c r="F24" s="143"/>
      <c r="G24" s="143"/>
      <c r="H24" s="143"/>
      <c r="I24" s="143"/>
      <c r="J24" s="143"/>
      <c r="K24" s="143"/>
      <c r="L24" s="143"/>
      <c r="M24" s="143"/>
    </row>
    <row r="25" spans="1:14" x14ac:dyDescent="0.25">
      <c r="C25" s="143"/>
      <c r="D25" s="143"/>
      <c r="E25" s="143"/>
      <c r="F25" s="143"/>
      <c r="G25" s="143"/>
      <c r="H25" s="143"/>
      <c r="I25" s="143"/>
      <c r="J25" s="143"/>
      <c r="K25" s="143"/>
      <c r="L25" s="143"/>
      <c r="M25" s="143"/>
    </row>
    <row r="27" spans="1:14" x14ac:dyDescent="0.25">
      <c r="C27" s="139"/>
      <c r="D27" s="140"/>
      <c r="E27" s="132" t="s">
        <v>57</v>
      </c>
      <c r="F27" s="133"/>
      <c r="G27" s="133"/>
      <c r="H27" s="133"/>
      <c r="I27" s="133"/>
      <c r="J27" s="133"/>
      <c r="K27" s="133"/>
      <c r="L27" s="134"/>
    </row>
    <row r="28" spans="1:14" x14ac:dyDescent="0.25">
      <c r="C28" s="141"/>
      <c r="D28" s="142"/>
      <c r="E28" s="102">
        <v>25</v>
      </c>
      <c r="F28" s="103">
        <v>30</v>
      </c>
      <c r="G28" s="103">
        <v>35</v>
      </c>
      <c r="H28" s="103">
        <v>40</v>
      </c>
      <c r="I28" s="103">
        <v>45</v>
      </c>
      <c r="J28" s="103">
        <v>50</v>
      </c>
      <c r="K28" s="103">
        <v>55</v>
      </c>
      <c r="L28" s="104">
        <v>60</v>
      </c>
    </row>
    <row r="29" spans="1:14" x14ac:dyDescent="0.25">
      <c r="C29" s="136" t="s">
        <v>95</v>
      </c>
      <c r="D29" s="99">
        <v>200</v>
      </c>
      <c r="E29">
        <v>1400</v>
      </c>
      <c r="F29">
        <v>1400</v>
      </c>
      <c r="G29">
        <v>1400</v>
      </c>
      <c r="H29">
        <v>1400</v>
      </c>
      <c r="I29">
        <v>1400</v>
      </c>
      <c r="J29">
        <v>1400</v>
      </c>
      <c r="K29">
        <v>1400</v>
      </c>
      <c r="L29" s="96">
        <v>1400</v>
      </c>
    </row>
    <row r="30" spans="1:14" x14ac:dyDescent="0.25">
      <c r="C30" s="137"/>
      <c r="D30" s="100">
        <v>300</v>
      </c>
      <c r="E30">
        <v>1350</v>
      </c>
      <c r="F30">
        <v>1350</v>
      </c>
      <c r="G30">
        <v>1400</v>
      </c>
      <c r="H30">
        <v>1400</v>
      </c>
      <c r="I30">
        <v>1400</v>
      </c>
      <c r="J30">
        <v>1400</v>
      </c>
      <c r="K30">
        <v>1400</v>
      </c>
      <c r="L30" s="96">
        <v>1400</v>
      </c>
    </row>
    <row r="31" spans="1:14" x14ac:dyDescent="0.25">
      <c r="C31" s="137"/>
      <c r="D31" s="100">
        <v>400</v>
      </c>
      <c r="E31">
        <v>1350</v>
      </c>
      <c r="F31">
        <v>1350</v>
      </c>
      <c r="G31">
        <v>1350</v>
      </c>
      <c r="H31">
        <v>1350</v>
      </c>
      <c r="I31">
        <v>1350</v>
      </c>
      <c r="J31">
        <v>1350</v>
      </c>
      <c r="K31">
        <v>1350</v>
      </c>
      <c r="L31" s="96">
        <v>1350</v>
      </c>
    </row>
    <row r="32" spans="1:14" x14ac:dyDescent="0.25">
      <c r="C32" s="137"/>
      <c r="D32" s="100">
        <v>500</v>
      </c>
      <c r="E32">
        <v>1350</v>
      </c>
      <c r="F32">
        <v>1350</v>
      </c>
      <c r="G32">
        <v>1350</v>
      </c>
      <c r="H32">
        <v>1350</v>
      </c>
      <c r="I32">
        <v>1350</v>
      </c>
      <c r="J32">
        <v>1350</v>
      </c>
      <c r="K32">
        <v>1350</v>
      </c>
      <c r="L32" s="96">
        <v>1350</v>
      </c>
    </row>
    <row r="33" spans="2:13" x14ac:dyDescent="0.25">
      <c r="C33" s="137"/>
      <c r="D33" s="100">
        <v>600</v>
      </c>
      <c r="E33">
        <v>1300</v>
      </c>
      <c r="F33">
        <v>1300</v>
      </c>
      <c r="G33">
        <v>1300</v>
      </c>
      <c r="H33">
        <v>1350</v>
      </c>
      <c r="I33">
        <v>1350</v>
      </c>
      <c r="J33">
        <v>1350</v>
      </c>
      <c r="K33">
        <v>1350</v>
      </c>
      <c r="L33" s="96">
        <v>1350</v>
      </c>
    </row>
    <row r="34" spans="2:13" x14ac:dyDescent="0.25">
      <c r="C34" s="137"/>
      <c r="D34" s="100">
        <v>700</v>
      </c>
      <c r="E34">
        <v>1300</v>
      </c>
      <c r="F34">
        <v>1300</v>
      </c>
      <c r="G34">
        <v>1300</v>
      </c>
      <c r="H34">
        <v>1300</v>
      </c>
      <c r="I34">
        <v>1350</v>
      </c>
      <c r="J34">
        <v>1350</v>
      </c>
      <c r="K34">
        <v>1350</v>
      </c>
      <c r="L34" s="96">
        <v>1350</v>
      </c>
    </row>
    <row r="35" spans="2:13" x14ac:dyDescent="0.25">
      <c r="C35" s="137"/>
      <c r="D35" s="100">
        <v>800</v>
      </c>
      <c r="E35">
        <v>1250</v>
      </c>
      <c r="F35">
        <v>1250</v>
      </c>
      <c r="G35">
        <v>1300</v>
      </c>
      <c r="H35">
        <v>1300</v>
      </c>
      <c r="I35">
        <v>1300</v>
      </c>
      <c r="J35">
        <v>1350</v>
      </c>
      <c r="K35">
        <v>1350</v>
      </c>
      <c r="L35" s="96">
        <v>1350</v>
      </c>
    </row>
    <row r="36" spans="2:13" x14ac:dyDescent="0.25">
      <c r="C36" s="137"/>
      <c r="D36" s="100">
        <v>900</v>
      </c>
      <c r="E36">
        <v>1250</v>
      </c>
      <c r="F36">
        <v>1250</v>
      </c>
      <c r="G36">
        <v>1250</v>
      </c>
      <c r="H36">
        <v>1250</v>
      </c>
      <c r="I36">
        <v>1300</v>
      </c>
      <c r="J36">
        <v>1300</v>
      </c>
      <c r="K36">
        <v>1350</v>
      </c>
      <c r="L36" s="96">
        <v>1350</v>
      </c>
    </row>
    <row r="37" spans="2:13" x14ac:dyDescent="0.25">
      <c r="C37" s="137"/>
      <c r="D37" s="100">
        <v>1000</v>
      </c>
      <c r="E37">
        <v>1250</v>
      </c>
      <c r="F37">
        <v>1250</v>
      </c>
      <c r="G37">
        <v>1250</v>
      </c>
      <c r="H37">
        <v>1250</v>
      </c>
      <c r="I37">
        <v>1300</v>
      </c>
      <c r="J37">
        <v>1300</v>
      </c>
      <c r="K37">
        <v>1300</v>
      </c>
      <c r="L37" s="96">
        <v>1300</v>
      </c>
    </row>
    <row r="38" spans="2:13" x14ac:dyDescent="0.25">
      <c r="C38" s="137"/>
      <c r="D38" s="100">
        <v>1250</v>
      </c>
      <c r="E38">
        <v>1150</v>
      </c>
      <c r="F38">
        <v>1150</v>
      </c>
      <c r="G38">
        <v>1200</v>
      </c>
      <c r="H38">
        <v>1250</v>
      </c>
      <c r="I38">
        <v>1250</v>
      </c>
      <c r="J38">
        <v>1250</v>
      </c>
      <c r="K38">
        <v>1300</v>
      </c>
      <c r="L38" s="96">
        <v>1300</v>
      </c>
    </row>
    <row r="39" spans="2:13" x14ac:dyDescent="0.25">
      <c r="C39" s="137"/>
      <c r="D39" s="100">
        <v>1500</v>
      </c>
      <c r="E39">
        <v>1100</v>
      </c>
      <c r="F39">
        <v>1100</v>
      </c>
      <c r="G39">
        <v>1150</v>
      </c>
      <c r="H39">
        <v>1200</v>
      </c>
      <c r="I39">
        <v>1200</v>
      </c>
      <c r="J39">
        <v>1250</v>
      </c>
      <c r="K39">
        <v>1250</v>
      </c>
      <c r="L39" s="96">
        <v>1250</v>
      </c>
    </row>
    <row r="40" spans="2:13" x14ac:dyDescent="0.25">
      <c r="C40" s="137"/>
      <c r="D40" s="100">
        <v>1750</v>
      </c>
      <c r="E40">
        <v>1050</v>
      </c>
      <c r="F40">
        <v>1050</v>
      </c>
      <c r="G40">
        <v>1100</v>
      </c>
      <c r="H40">
        <v>1150</v>
      </c>
      <c r="I40">
        <v>1200</v>
      </c>
      <c r="J40">
        <v>1250</v>
      </c>
      <c r="K40">
        <v>1250</v>
      </c>
      <c r="L40" s="96">
        <v>1250</v>
      </c>
    </row>
    <row r="41" spans="2:13" x14ac:dyDescent="0.25">
      <c r="C41" s="137"/>
      <c r="D41" s="100">
        <v>2000</v>
      </c>
      <c r="E41">
        <v>1000</v>
      </c>
      <c r="F41">
        <v>1000</v>
      </c>
      <c r="G41">
        <v>1100</v>
      </c>
      <c r="H41">
        <v>1100</v>
      </c>
      <c r="I41">
        <v>1150</v>
      </c>
      <c r="J41">
        <v>1200</v>
      </c>
      <c r="K41">
        <v>1200</v>
      </c>
      <c r="L41" s="96">
        <v>1250</v>
      </c>
    </row>
    <row r="42" spans="2:13" x14ac:dyDescent="0.25">
      <c r="C42" s="137"/>
      <c r="D42" s="100">
        <v>2500</v>
      </c>
      <c r="E42">
        <v>850</v>
      </c>
      <c r="F42">
        <v>850</v>
      </c>
      <c r="G42">
        <v>1000</v>
      </c>
      <c r="H42">
        <v>1050</v>
      </c>
      <c r="I42">
        <v>1100</v>
      </c>
      <c r="J42">
        <v>1150</v>
      </c>
      <c r="K42">
        <v>1150</v>
      </c>
      <c r="L42" s="96">
        <v>1200</v>
      </c>
    </row>
    <row r="43" spans="2:13" x14ac:dyDescent="0.25">
      <c r="C43" s="137"/>
      <c r="D43" s="100">
        <v>3000</v>
      </c>
      <c r="E43">
        <v>750</v>
      </c>
      <c r="F43">
        <v>750</v>
      </c>
      <c r="G43">
        <v>900</v>
      </c>
      <c r="H43">
        <v>1000</v>
      </c>
      <c r="I43">
        <v>1050</v>
      </c>
      <c r="J43">
        <v>1100</v>
      </c>
      <c r="K43">
        <v>1100</v>
      </c>
      <c r="L43" s="96">
        <v>1150</v>
      </c>
    </row>
    <row r="44" spans="2:13" x14ac:dyDescent="0.25">
      <c r="C44" s="137"/>
      <c r="D44" s="100">
        <v>4000</v>
      </c>
      <c r="E44">
        <v>550</v>
      </c>
      <c r="F44">
        <v>550</v>
      </c>
      <c r="G44">
        <v>700</v>
      </c>
      <c r="H44">
        <v>800</v>
      </c>
      <c r="I44">
        <v>900</v>
      </c>
      <c r="J44">
        <v>1000</v>
      </c>
      <c r="K44">
        <v>1000</v>
      </c>
      <c r="L44" s="96">
        <v>1050</v>
      </c>
    </row>
    <row r="45" spans="2:13" x14ac:dyDescent="0.25">
      <c r="C45" s="138"/>
      <c r="D45" s="101">
        <v>5280</v>
      </c>
      <c r="E45" s="97">
        <v>250</v>
      </c>
      <c r="F45" s="97">
        <v>250</v>
      </c>
      <c r="G45" s="97">
        <v>500</v>
      </c>
      <c r="H45" s="97">
        <v>600</v>
      </c>
      <c r="I45" s="97">
        <v>750</v>
      </c>
      <c r="J45" s="97">
        <v>800</v>
      </c>
      <c r="K45" s="97">
        <v>850</v>
      </c>
      <c r="L45" s="98">
        <v>900</v>
      </c>
    </row>
    <row r="46" spans="2:13" x14ac:dyDescent="0.25">
      <c r="B46" s="1"/>
      <c r="C46" s="135" t="s">
        <v>96</v>
      </c>
      <c r="D46" s="135"/>
      <c r="E46" s="135"/>
      <c r="F46" s="135"/>
      <c r="G46" s="135"/>
      <c r="H46" s="135"/>
      <c r="I46" s="135"/>
      <c r="J46" s="135"/>
      <c r="K46" s="135"/>
      <c r="L46" s="135"/>
      <c r="M46" s="1"/>
    </row>
  </sheetData>
  <protectedRanges>
    <protectedRange sqref="E17" name="Range3"/>
    <protectedRange sqref="E15" name="Range2"/>
    <protectedRange sqref="E13" name="Range1"/>
  </protectedRanges>
  <mergeCells count="17">
    <mergeCell ref="C1:M2"/>
    <mergeCell ref="C20:M25"/>
    <mergeCell ref="A13:D13"/>
    <mergeCell ref="A15:D15"/>
    <mergeCell ref="A17:D17"/>
    <mergeCell ref="H15:I15"/>
    <mergeCell ref="K15:N17"/>
    <mergeCell ref="C4:N10"/>
    <mergeCell ref="A1:B1"/>
    <mergeCell ref="A4:B4"/>
    <mergeCell ref="H13:I13"/>
    <mergeCell ref="K13:N14"/>
    <mergeCell ref="H14:I14"/>
    <mergeCell ref="E27:L27"/>
    <mergeCell ref="C46:L46"/>
    <mergeCell ref="C29:C45"/>
    <mergeCell ref="C27:D28"/>
  </mergeCells>
  <conditionalFormatting sqref="D29:D45">
    <cfRule type="expression" dxfId="4" priority="2">
      <formula>IF(D29=MIN(IF(D$29:D$45&gt;=$E$15,D$29:D$45)),TRUE,FALSE)</formula>
    </cfRule>
  </conditionalFormatting>
  <conditionalFormatting sqref="E28:L28">
    <cfRule type="expression" dxfId="3" priority="3">
      <formula>IF(E28=$E$13,TRUE,FALSE)</formula>
    </cfRule>
  </conditionalFormatting>
  <conditionalFormatting sqref="E29:L45">
    <cfRule type="expression" dxfId="2" priority="1">
      <formula>IF(E$28=$E$13,IF($D29=MIN(IF($D$29:$D$45&gt;=$E$15,$D$29:$D$45)),TRUE,FALSE),FALSE)</formula>
    </cfRule>
  </conditionalFormatting>
  <conditionalFormatting sqref="K15:N17">
    <cfRule type="containsText" dxfId="1" priority="4" operator="containsText" text="Y">
      <formula>NOT(ISERROR(SEARCH("Y",K15)))</formula>
    </cfRule>
    <cfRule type="containsText" dxfId="0" priority="5" operator="containsText" text="N">
      <formula>NOT(ISERROR(SEARCH("N",K15)))</formula>
    </cfRule>
  </conditionalFormatting>
  <pageMargins left="0.7" right="0.7" top="0.75" bottom="0.75" header="0.05" footer="0.3"/>
  <pageSetup orientation="portrait" r:id="rId1"/>
  <headerFooter>
    <oddHeader>&amp;C&amp;14TAMEing Matrix
One Way Alternating Flow Capacity</oddHeader>
    <oddFooter>&amp;R&amp;"-,Italic"&amp;10 3/2026
Version 1.01
C.Thompson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0D841-19CC-4D18-8DE3-C51F8615EB70}">
  <sheetPr>
    <pageSetUpPr fitToPage="1"/>
  </sheetPr>
  <dimension ref="A2:E25"/>
  <sheetViews>
    <sheetView view="pageLayout" topLeftCell="A22" zoomScaleNormal="79" workbookViewId="0">
      <selection activeCell="D33" sqref="D33"/>
    </sheetView>
  </sheetViews>
  <sheetFormatPr defaultRowHeight="15" x14ac:dyDescent="0.25"/>
  <cols>
    <col min="2" max="2" width="13.7109375" customWidth="1"/>
    <col min="3" max="3" width="21.28515625" customWidth="1"/>
    <col min="4" max="4" width="34.85546875" customWidth="1"/>
    <col min="5" max="5" width="16.7109375" customWidth="1"/>
  </cols>
  <sheetData>
    <row r="2" spans="1:5" ht="14.45" customHeight="1" x14ac:dyDescent="0.25">
      <c r="A2" t="s">
        <v>66</v>
      </c>
      <c r="B2" s="109" t="s">
        <v>114</v>
      </c>
      <c r="C2" s="109"/>
      <c r="D2" s="109"/>
      <c r="E2" s="109"/>
    </row>
    <row r="3" spans="1:5" x14ac:dyDescent="0.25">
      <c r="B3" s="109"/>
      <c r="C3" s="109"/>
      <c r="D3" s="109"/>
      <c r="E3" s="109"/>
    </row>
    <row r="4" spans="1:5" x14ac:dyDescent="0.25">
      <c r="B4" s="109"/>
      <c r="C4" s="109"/>
      <c r="D4" s="109"/>
      <c r="E4" s="109"/>
    </row>
    <row r="5" spans="1:5" x14ac:dyDescent="0.25">
      <c r="B5" s="109"/>
      <c r="C5" s="109"/>
      <c r="D5" s="109"/>
      <c r="E5" s="109"/>
    </row>
    <row r="6" spans="1:5" x14ac:dyDescent="0.25">
      <c r="B6" s="109"/>
      <c r="C6" s="109"/>
      <c r="D6" s="109"/>
      <c r="E6" s="109"/>
    </row>
    <row r="7" spans="1:5" x14ac:dyDescent="0.25">
      <c r="A7" s="122"/>
      <c r="B7" s="122"/>
      <c r="C7" s="122"/>
      <c r="D7" s="122"/>
      <c r="E7" s="122"/>
    </row>
    <row r="8" spans="1:5" x14ac:dyDescent="0.25">
      <c r="A8" s="153" t="s">
        <v>48</v>
      </c>
      <c r="B8" s="153"/>
      <c r="C8" s="94" t="s">
        <v>49</v>
      </c>
      <c r="D8" s="153" t="s">
        <v>50</v>
      </c>
      <c r="E8" s="153"/>
    </row>
    <row r="9" spans="1:5" x14ac:dyDescent="0.25">
      <c r="A9" s="153"/>
      <c r="B9" s="153"/>
      <c r="C9" s="94" t="s">
        <v>99</v>
      </c>
      <c r="D9" s="94" t="s">
        <v>74</v>
      </c>
      <c r="E9" s="105" t="s">
        <v>99</v>
      </c>
    </row>
    <row r="10" spans="1:5" ht="28.9" customHeight="1" x14ac:dyDescent="0.25">
      <c r="A10" s="154" t="s">
        <v>75</v>
      </c>
      <c r="B10" s="154"/>
      <c r="C10" s="93" t="s">
        <v>103</v>
      </c>
      <c r="D10" s="71" t="s">
        <v>113</v>
      </c>
      <c r="E10" s="93" t="s">
        <v>113</v>
      </c>
    </row>
    <row r="11" spans="1:5" ht="28.9" customHeight="1" x14ac:dyDescent="0.25">
      <c r="A11" s="154" t="s">
        <v>104</v>
      </c>
      <c r="B11" s="154"/>
      <c r="C11" s="71" t="s">
        <v>51</v>
      </c>
      <c r="D11" s="71" t="s">
        <v>101</v>
      </c>
      <c r="E11" s="93" t="s">
        <v>100</v>
      </c>
    </row>
    <row r="12" spans="1:5" ht="28.9" customHeight="1" x14ac:dyDescent="0.25">
      <c r="A12" s="154" t="s">
        <v>105</v>
      </c>
      <c r="B12" s="154"/>
      <c r="C12" s="71" t="s">
        <v>51</v>
      </c>
      <c r="D12" s="71" t="s">
        <v>101</v>
      </c>
      <c r="E12" s="93" t="s">
        <v>100</v>
      </c>
    </row>
    <row r="13" spans="1:5" ht="13.7" customHeight="1" x14ac:dyDescent="0.25">
      <c r="A13" s="110" t="s">
        <v>106</v>
      </c>
      <c r="B13" s="149"/>
      <c r="C13" s="151" t="s">
        <v>51</v>
      </c>
      <c r="D13" s="93" t="s">
        <v>112</v>
      </c>
      <c r="E13" s="93" t="s">
        <v>100</v>
      </c>
    </row>
    <row r="14" spans="1:5" ht="13.7" customHeight="1" x14ac:dyDescent="0.25">
      <c r="A14" s="114"/>
      <c r="B14" s="150"/>
      <c r="C14" s="152"/>
      <c r="D14" s="93" t="s">
        <v>115</v>
      </c>
      <c r="E14" s="93" t="s">
        <v>52</v>
      </c>
    </row>
    <row r="15" spans="1:5" ht="28.9" customHeight="1" x14ac:dyDescent="0.25">
      <c r="A15" s="154" t="s">
        <v>107</v>
      </c>
      <c r="B15" s="154"/>
      <c r="C15" s="71" t="s">
        <v>51</v>
      </c>
      <c r="D15" s="71" t="s">
        <v>113</v>
      </c>
      <c r="E15" s="93" t="s">
        <v>113</v>
      </c>
    </row>
    <row r="16" spans="1:5" ht="28.9" customHeight="1" x14ac:dyDescent="0.25">
      <c r="A16" s="154" t="s">
        <v>109</v>
      </c>
      <c r="B16" s="154"/>
      <c r="C16" s="71" t="s">
        <v>51</v>
      </c>
      <c r="D16" s="71" t="s">
        <v>101</v>
      </c>
      <c r="E16" s="93" t="s">
        <v>100</v>
      </c>
    </row>
    <row r="17" spans="1:5" ht="13.7" customHeight="1" x14ac:dyDescent="0.25">
      <c r="A17" s="110" t="s">
        <v>108</v>
      </c>
      <c r="B17" s="149"/>
      <c r="C17" s="151" t="s">
        <v>52</v>
      </c>
      <c r="D17" s="151" t="s">
        <v>101</v>
      </c>
      <c r="E17" s="147" t="s">
        <v>52</v>
      </c>
    </row>
    <row r="18" spans="1:5" ht="13.7" customHeight="1" x14ac:dyDescent="0.25">
      <c r="A18" s="114"/>
      <c r="B18" s="150"/>
      <c r="C18" s="152"/>
      <c r="D18" s="152"/>
      <c r="E18" s="148"/>
    </row>
    <row r="19" spans="1:5" x14ac:dyDescent="0.25">
      <c r="A19" s="122"/>
      <c r="B19" s="122"/>
      <c r="C19" s="122"/>
      <c r="D19" s="122"/>
      <c r="E19" s="122"/>
    </row>
    <row r="20" spans="1:5" x14ac:dyDescent="0.25">
      <c r="A20" s="153" t="s">
        <v>48</v>
      </c>
      <c r="B20" s="153"/>
      <c r="C20" s="94" t="s">
        <v>49</v>
      </c>
      <c r="D20" s="153" t="s">
        <v>50</v>
      </c>
      <c r="E20" s="153"/>
    </row>
    <row r="21" spans="1:5" x14ac:dyDescent="0.25">
      <c r="A21" s="153"/>
      <c r="B21" s="153"/>
      <c r="C21" s="94" t="s">
        <v>99</v>
      </c>
      <c r="D21" s="94" t="s">
        <v>102</v>
      </c>
      <c r="E21" s="105" t="s">
        <v>99</v>
      </c>
    </row>
    <row r="22" spans="1:5" ht="45" x14ac:dyDescent="0.25">
      <c r="A22" s="154" t="s">
        <v>76</v>
      </c>
      <c r="B22" s="154"/>
      <c r="C22" s="71" t="s">
        <v>52</v>
      </c>
      <c r="D22" s="93" t="s">
        <v>80</v>
      </c>
      <c r="E22" s="71" t="s">
        <v>52</v>
      </c>
    </row>
    <row r="23" spans="1:5" ht="45" x14ac:dyDescent="0.25">
      <c r="A23" s="154" t="s">
        <v>77</v>
      </c>
      <c r="B23" s="154"/>
      <c r="C23" s="71" t="s">
        <v>52</v>
      </c>
      <c r="D23" s="93" t="s">
        <v>81</v>
      </c>
      <c r="E23" s="71" t="s">
        <v>52</v>
      </c>
    </row>
    <row r="24" spans="1:5" ht="45" x14ac:dyDescent="0.25">
      <c r="A24" s="154" t="s">
        <v>78</v>
      </c>
      <c r="B24" s="154"/>
      <c r="C24" s="71" t="s">
        <v>52</v>
      </c>
      <c r="D24" s="93" t="s">
        <v>81</v>
      </c>
      <c r="E24" s="71" t="s">
        <v>52</v>
      </c>
    </row>
    <row r="25" spans="1:5" ht="45" x14ac:dyDescent="0.25">
      <c r="A25" s="154" t="s">
        <v>79</v>
      </c>
      <c r="B25" s="154"/>
      <c r="C25" s="71" t="s">
        <v>52</v>
      </c>
      <c r="D25" s="93" t="s">
        <v>82</v>
      </c>
      <c r="E25" s="71" t="s">
        <v>52</v>
      </c>
    </row>
  </sheetData>
  <mergeCells count="22">
    <mergeCell ref="A20:B21"/>
    <mergeCell ref="D20:E20"/>
    <mergeCell ref="A25:B25"/>
    <mergeCell ref="B2:E6"/>
    <mergeCell ref="A7:E7"/>
    <mergeCell ref="A19:E19"/>
    <mergeCell ref="A15:B15"/>
    <mergeCell ref="A16:B16"/>
    <mergeCell ref="A22:B22"/>
    <mergeCell ref="A23:B23"/>
    <mergeCell ref="A24:B24"/>
    <mergeCell ref="A10:B10"/>
    <mergeCell ref="A11:B11"/>
    <mergeCell ref="A12:B12"/>
    <mergeCell ref="A8:B9"/>
    <mergeCell ref="D8:E8"/>
    <mergeCell ref="E17:E18"/>
    <mergeCell ref="A13:B14"/>
    <mergeCell ref="C13:C14"/>
    <mergeCell ref="A17:B18"/>
    <mergeCell ref="C17:C18"/>
    <mergeCell ref="D17:D18"/>
  </mergeCells>
  <pageMargins left="0.7" right="0.7" top="0.75" bottom="0.75" header="0.3" footer="0.3"/>
  <pageSetup scale="94" fitToHeight="0" orientation="portrait" r:id="rId1"/>
  <headerFooter>
    <oddHeader>&amp;C&amp;14TAMEing Matrix
Lane Closure on Interstate or Multilane Highway</oddHeader>
    <oddFooter>&amp;R 3/2026
Version 1.01
C.Thompson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CAA35-9451-4051-ABA2-EA874D006EB8}">
  <dimension ref="A1:D3"/>
  <sheetViews>
    <sheetView workbookViewId="0">
      <selection activeCell="C10" sqref="C10"/>
    </sheetView>
  </sheetViews>
  <sheetFormatPr defaultRowHeight="15" x14ac:dyDescent="0.25"/>
  <cols>
    <col min="1" max="1" width="20.28515625" customWidth="1"/>
    <col min="2" max="2" width="12.140625" customWidth="1"/>
    <col min="3" max="3" width="12.7109375" customWidth="1"/>
    <col min="4" max="4" width="36" customWidth="1"/>
  </cols>
  <sheetData>
    <row r="1" spans="1:4" ht="15.75" thickBot="1" x14ac:dyDescent="0.3">
      <c r="A1" s="72" t="s">
        <v>117</v>
      </c>
      <c r="B1" s="72" t="s">
        <v>118</v>
      </c>
      <c r="C1" s="72" t="s">
        <v>119</v>
      </c>
      <c r="D1" s="72" t="s">
        <v>120</v>
      </c>
    </row>
    <row r="2" spans="1:4" ht="15.75" thickTop="1" x14ac:dyDescent="0.25">
      <c r="A2" t="s">
        <v>116</v>
      </c>
      <c r="B2" s="106">
        <v>1</v>
      </c>
      <c r="C2" s="107">
        <v>46101</v>
      </c>
    </row>
    <row r="3" spans="1:4" x14ac:dyDescent="0.25">
      <c r="A3" t="s">
        <v>122</v>
      </c>
      <c r="B3">
        <v>1.01</v>
      </c>
      <c r="C3" s="107">
        <v>46105</v>
      </c>
      <c r="D3" t="s">
        <v>121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E14BC07F4181B479E029F0F6E766BB5" ma:contentTypeVersion="5" ma:contentTypeDescription="Create a new document." ma:contentTypeScope="" ma:versionID="9b842bf5954b8b4f1ec29687717509e9">
  <xsd:schema xmlns:xsd="http://www.w3.org/2001/XMLSchema" xmlns:xs="http://www.w3.org/2001/XMLSchema" xmlns:p="http://schemas.microsoft.com/office/2006/metadata/properties" xmlns:ns2="9c064049-56b8-49bb-bf04-0cc55e69d87f" targetNamespace="http://schemas.microsoft.com/office/2006/metadata/properties" ma:root="true" ma:fieldsID="e7c66e94b668efbfcb7d2fec4fc561e3" ns2:_="">
    <xsd:import namespace="9c064049-56b8-49bb-bf04-0cc55e69d87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SubjectArea" minOccurs="0"/>
                <xsd:element ref="ns2:DateofEngineeringCouncilRevie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064049-56b8-49bb-bf04-0cc55e69d8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SubjectArea" ma:index="11" nillable="true" ma:displayName="Subject Area" ma:description="Select appropriate subject areas so this library can be filtered, and documents can be accessed easier." ma:format="Dropdown" ma:internalName="SubjectArea">
      <xsd:complexType>
        <xsd:complexContent>
          <xsd:extension base="dms:MultiChoice">
            <xsd:sequence>
              <xsd:element name="Value" maxOccurs="unbounded" minOccurs="0" nillable="true">
                <xsd:simpleType>
                  <xsd:restriction base="dms:Choice">
                    <xsd:enumeration value="Bridge"/>
                    <xsd:enumeration value="Traffic"/>
                    <xsd:enumeration value="Work Zone"/>
                    <xsd:enumeration value="Crash Safety"/>
                    <xsd:enumeration value="Roadside Barrier"/>
                    <xsd:enumeration value="Construction"/>
                    <xsd:enumeration value="Highway Design"/>
                    <xsd:enumeration value="Pavement"/>
                    <xsd:enumeration value="Concrete"/>
                    <xsd:enumeration value="Data"/>
                    <xsd:enumeration value="Environmental and Climate"/>
                    <xsd:enumeration value="Freight"/>
                    <xsd:enumeration value="Research and Innovation"/>
                    <xsd:enumeration value="Maintenance"/>
                    <xsd:enumeration value="Geotech"/>
                    <xsd:enumeration value="Choice 16"/>
                    <xsd:enumeration value="Project Delivery"/>
                    <xsd:enumeration value="Aviation"/>
                    <xsd:enumeration value="Utilities and Right-of-Way"/>
                    <xsd:enumeration value="Pedestrian and Bicycle"/>
                    <xsd:enumeration value="Mobility"/>
                  </xsd:restriction>
                </xsd:simpleType>
              </xsd:element>
            </xsd:sequence>
          </xsd:extension>
        </xsd:complexContent>
      </xsd:complexType>
    </xsd:element>
    <xsd:element name="DateofEngineeringCouncilReview" ma:index="12" nillable="true" ma:displayName="Date of Engineering Council Review" ma:format="DateOnly" ma:internalName="DateofEngineeringCouncilReview">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ateofEngineeringCouncilReview xmlns="9c064049-56b8-49bb-bf04-0cc55e69d87f">2026-03-10T04:00:00+00:00</DateofEngineeringCouncilReview>
    <SubjectArea xmlns="9c064049-56b8-49bb-bf04-0cc55e69d87f">
      <Value>Traffic</Value>
      <Value>Work Zone</Value>
      <Value>Mobility</Value>
      <Value>Construction</Value>
    </SubjectArea>
  </documentManagement>
</p:properties>
</file>

<file path=customXml/itemProps1.xml><?xml version="1.0" encoding="utf-8"?>
<ds:datastoreItem xmlns:ds="http://schemas.openxmlformats.org/officeDocument/2006/customXml" ds:itemID="{E0623D19-5060-4669-BDE1-A1E640DE2EA4}">
  <ds:schemaRefs>
    <ds:schemaRef ds:uri="http://schemas.microsoft.com/sharepoint/v3/contenttype/forms"/>
  </ds:schemaRefs>
</ds:datastoreItem>
</file>

<file path=customXml/itemProps2.xml><?xml version="1.0" encoding="utf-8"?>
<ds:datastoreItem xmlns:ds="http://schemas.openxmlformats.org/officeDocument/2006/customXml" ds:itemID="{58B749B2-255C-4A1A-B8B4-0CBBB992FE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064049-56b8-49bb-bf04-0cc55e69d8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DFD5160-D3C2-4373-86BB-BC653CCD0789}">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9c064049-56b8-49bb-bf04-0cc55e69d87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DHM Lane Closure 1WA</vt:lpstr>
      <vt:lpstr>Full Closure Detour</vt:lpstr>
      <vt:lpstr>One Way Alternating</vt:lpstr>
      <vt:lpstr>Lane Closure MultiLane HWY</vt:lpstr>
      <vt:lpstr>Document Version History</vt:lpstr>
    </vt:vector>
  </TitlesOfParts>
  <Company>Developed by Curtis Thompson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TAMEing Process and Guidelines Determination Matrix</dc:title>
  <dc:creator>Curtis Thompson</dc:creator>
  <cp:lastModifiedBy>Pulver, Jeffrey</cp:lastModifiedBy>
  <cp:lastPrinted>2026-03-10T14:33:58Z</cp:lastPrinted>
  <dcterms:created xsi:type="dcterms:W3CDTF">2021-09-09T17:48:03Z</dcterms:created>
  <dcterms:modified xsi:type="dcterms:W3CDTF">2026-04-14T18:23:43Z</dcterms:modified>
  <cp:contentStatus>Version 1.0 3/2026</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0x0101008E14BC07F4181B479E029F0F6E766BB5</vt:lpwstr>
  </property>
</Properties>
</file>